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65" yWindow="1665" windowWidth="20730" windowHeight="11760" tabRatio="500" activeTab="0"/>
  </bookViews>
  <sheets>
    <sheet name="ORDER FORM" sheetId="1" r:id="rId1"/>
    <sheet name="Price List 14-01-2018" sheetId="2" r:id="rId2"/>
  </sheets>
  <definedNames/>
  <calcPr fullCalcOnLoad="1"/>
</workbook>
</file>

<file path=xl/sharedStrings.xml><?xml version="1.0" encoding="utf-8"?>
<sst xmlns="http://schemas.openxmlformats.org/spreadsheetml/2006/main" count="534" uniqueCount="265">
  <si>
    <t xml:space="preserve"> </t>
  </si>
  <si>
    <t>FITTING</t>
  </si>
  <si>
    <t>Short sleeve jersey, stretchable side panels, three back pockets, Lycra edging on waist band, 4,5 cm mesh gripper on sleeve end and below the pockets for a better grip</t>
  </si>
  <si>
    <t>Coolmax©</t>
  </si>
  <si>
    <t>ADDITIONAL COSTS</t>
  </si>
  <si>
    <t>XXS</t>
  </si>
  <si>
    <t>XS</t>
  </si>
  <si>
    <t>S</t>
  </si>
  <si>
    <t>M</t>
  </si>
  <si>
    <t>L</t>
  </si>
  <si>
    <t>XL</t>
  </si>
  <si>
    <t>2XL</t>
  </si>
  <si>
    <t>3XL</t>
  </si>
  <si>
    <t>4XL</t>
  </si>
  <si>
    <t>RACE S/S JERSEY</t>
  </si>
  <si>
    <t>MEN RACE</t>
  </si>
  <si>
    <t>WOMEN RACE</t>
  </si>
  <si>
    <t>L/S JERSEY</t>
  </si>
  <si>
    <t>Long sleeve jersey with three back pockets, stretchable side panels</t>
  </si>
  <si>
    <t>Quad</t>
  </si>
  <si>
    <t>RACE L/S JERSEY</t>
  </si>
  <si>
    <t>Long zip, with cuff and traditional silicone elastic on waist band</t>
  </si>
  <si>
    <t>Vest with long zip</t>
  </si>
  <si>
    <t>Tevere</t>
  </si>
  <si>
    <t>Jampa</t>
  </si>
  <si>
    <t>Three back pockets, stretchable side panels</t>
  </si>
  <si>
    <t>JACKETS</t>
  </si>
  <si>
    <t>Wind</t>
  </si>
  <si>
    <t>Rain</t>
  </si>
  <si>
    <t>WIND JACKET</t>
  </si>
  <si>
    <t>Windjacket with long zip, wristle cuff, stretchable side panels, central back pocket with zip</t>
  </si>
  <si>
    <t>WINTER JACKETS</t>
  </si>
  <si>
    <t>Winter jacket with stretchable collar, cuffs and side panels</t>
  </si>
  <si>
    <t>WindLight</t>
  </si>
  <si>
    <t>B-Vent™</t>
  </si>
  <si>
    <t>RACE WINTER JKT</t>
  </si>
  <si>
    <t>Full zip, three back pockets</t>
  </si>
  <si>
    <t>BIB SHORTS</t>
  </si>
  <si>
    <t>Summer bibshorts with FX13 pad and overlock stitching. Optional pads BRT, Garun 2, FX09, FX09 gel</t>
  </si>
  <si>
    <t xml:space="preserve">Lycra 210gr </t>
  </si>
  <si>
    <t xml:space="preserve">Super Roubaix </t>
  </si>
  <si>
    <t>RACE BIBSHORTS</t>
  </si>
  <si>
    <t>MEN</t>
  </si>
  <si>
    <t>Bibshort with new 2018 parachute braces, leg end with 4,5 cm mesh gripper</t>
  </si>
  <si>
    <t>WOMEN</t>
  </si>
  <si>
    <t>BIBTIGHTS</t>
  </si>
  <si>
    <t>Bibtight with fabric braces, ankle zip, knee warmer</t>
  </si>
  <si>
    <t>BIB KNICKERS</t>
  </si>
  <si>
    <t>Bibknicker with parachute braces</t>
  </si>
  <si>
    <t>SKINSUITS AND SPEEDSUITS</t>
  </si>
  <si>
    <t>Skinsuits and speedsuits, short and long sleeve, with FX13 pad</t>
  </si>
  <si>
    <t>S/S SPEEDSUIT</t>
  </si>
  <si>
    <r>
      <t xml:space="preserve">Short sleeve speedsuit in </t>
    </r>
    <r>
      <rPr>
        <u val="single"/>
        <sz val="12"/>
        <rFont val="Avenir Book"/>
        <family val="0"/>
      </rPr>
      <t>jersey</t>
    </r>
    <r>
      <rPr>
        <sz val="12"/>
        <rFont val="Avenir Book"/>
        <family val="0"/>
      </rPr>
      <t xml:space="preserve"> fabric, sleeve and leg ends with 4,5cm elastic, three back pockets, YKK long covered zip</t>
    </r>
  </si>
  <si>
    <t>TIME TRIAL SKINSUIT</t>
  </si>
  <si>
    <r>
      <t xml:space="preserve">Long sleeve time trial skinsuit in </t>
    </r>
    <r>
      <rPr>
        <u val="single"/>
        <sz val="12"/>
        <rFont val="Avenir Book"/>
        <family val="0"/>
      </rPr>
      <t>jersey</t>
    </r>
    <r>
      <rPr>
        <sz val="12"/>
        <rFont val="Avenir Book"/>
        <family val="0"/>
      </rPr>
      <t xml:space="preserve"> fabric, leg end with 5cm double lycra band</t>
    </r>
  </si>
  <si>
    <t>CYCLOCROSS SPEEDSUIT</t>
  </si>
  <si>
    <r>
      <t xml:space="preserve">Long sleeve cyclocross speedsuit in </t>
    </r>
    <r>
      <rPr>
        <u val="single"/>
        <sz val="12"/>
        <rFont val="Avenir Book"/>
        <family val="0"/>
      </rPr>
      <t>Super Roubaix</t>
    </r>
    <r>
      <rPr>
        <sz val="12"/>
        <rFont val="Avenir Book"/>
        <family val="0"/>
      </rPr>
      <t xml:space="preserve"> fabric, three back pockets, mesh armpit, 3cm Biemme leg-end with silicone dots</t>
    </r>
  </si>
  <si>
    <t>TT AERO SKINSUIT</t>
  </si>
  <si>
    <r>
      <t xml:space="preserve">Professional TT Skinsuit with new </t>
    </r>
    <r>
      <rPr>
        <b/>
        <sz val="12"/>
        <rFont val="Avenir Book"/>
        <family val="0"/>
      </rPr>
      <t>Speed Plus</t>
    </r>
    <r>
      <rPr>
        <sz val="12"/>
        <rFont val="Avenir Book"/>
        <family val="0"/>
      </rPr>
      <t xml:space="preserve"> fabric on back and shoulders, </t>
    </r>
    <r>
      <rPr>
        <b/>
        <sz val="12"/>
        <rFont val="Avenir Book"/>
        <family val="0"/>
      </rPr>
      <t>DWR Shield-Triaction 240g Lycra</t>
    </r>
    <r>
      <rPr>
        <sz val="12"/>
        <rFont val="Avenir Book"/>
        <family val="0"/>
      </rPr>
      <t xml:space="preserve"> on sleeves and legs, </t>
    </r>
    <r>
      <rPr>
        <b/>
        <sz val="12"/>
        <rFont val="Avenir Book"/>
        <family val="0"/>
      </rPr>
      <t>Jersey</t>
    </r>
    <r>
      <rPr>
        <sz val="12"/>
        <rFont val="Avenir Book"/>
        <family val="0"/>
      </rPr>
      <t xml:space="preserve"> fabric on front, laser-cut sleeve and leg end. Very tight fit. No MOQs required</t>
    </r>
  </si>
  <si>
    <t>Biemme Sport UK Custom Order form</t>
  </si>
  <si>
    <t xml:space="preserve">GARMENT </t>
  </si>
  <si>
    <t>CODE</t>
  </si>
  <si>
    <t>CYCLING</t>
  </si>
  <si>
    <t>PRICE 1+ plus optional extras - discounts applied with quantity</t>
  </si>
  <si>
    <t>Optional Extras</t>
  </si>
  <si>
    <t>Quantity</t>
  </si>
  <si>
    <t>Additional 4th zipped pocket</t>
  </si>
  <si>
    <t>AB12B0752M</t>
  </si>
  <si>
    <t>MEN DROP</t>
  </si>
  <si>
    <t>AB12B0752L</t>
  </si>
  <si>
    <t>AB14B0132M</t>
  </si>
  <si>
    <t>AB14B0132L</t>
  </si>
  <si>
    <t>VEST</t>
  </si>
  <si>
    <t>AB32B0092M</t>
  </si>
  <si>
    <t>AB32B0092L</t>
  </si>
  <si>
    <t>AB31B0052M</t>
  </si>
  <si>
    <t>AB31B0072M</t>
  </si>
  <si>
    <t>Windjacket with long zip, wristle cuff, stretchable side panels, three back pockets</t>
  </si>
  <si>
    <t>AB31B0052L</t>
  </si>
  <si>
    <t>AB30B0052M</t>
  </si>
  <si>
    <t>AB21B057M</t>
  </si>
  <si>
    <t>AB21B057L</t>
  </si>
  <si>
    <t>AB41B001M</t>
  </si>
  <si>
    <t>AB41B001L</t>
  </si>
  <si>
    <t>AB52B004M</t>
  </si>
  <si>
    <t>AB91B0606M</t>
  </si>
  <si>
    <t>AB92B0626M</t>
  </si>
  <si>
    <t>AB92B0626L</t>
  </si>
  <si>
    <t>AB92B0536M</t>
  </si>
  <si>
    <t>AB91B0546M</t>
  </si>
  <si>
    <t>AB92B0546M</t>
  </si>
  <si>
    <t>Version with long sleeves</t>
  </si>
  <si>
    <t>OPTIONAL EXTRAS</t>
  </si>
  <si>
    <t>Names:</t>
  </si>
  <si>
    <t xml:space="preserve">Zip pocket </t>
  </si>
  <si>
    <t>4th zipped pocket included on RACE &amp; PRO SSJ. Not available on ESSENCE SSJ. Optional zip pockets available on LSJ &amp; Winter Jackets</t>
  </si>
  <si>
    <t>Pads:</t>
  </si>
  <si>
    <t>BRT patented gel pad</t>
  </si>
  <si>
    <t>Thermo stickers:</t>
  </si>
  <si>
    <t>Big 20-40 cm</t>
  </si>
  <si>
    <t>Small till 20 cm</t>
  </si>
  <si>
    <t>Reflex</t>
  </si>
  <si>
    <t>Overstitching:</t>
  </si>
  <si>
    <t>Ceramic coating</t>
  </si>
  <si>
    <t>Crotch in ceramic lycra / super roubaix</t>
  </si>
  <si>
    <t>F.I.R. (far infrared rays) treatment</t>
  </si>
  <si>
    <t xml:space="preserve">Only on back of SS PRO jersey </t>
  </si>
  <si>
    <t>On front and back of SS Race jersey</t>
  </si>
  <si>
    <t>Price</t>
  </si>
  <si>
    <t>Conditions</t>
  </si>
  <si>
    <t>Arm/legs accessories</t>
  </si>
  <si>
    <t>ARM WARMER</t>
  </si>
  <si>
    <t>AB01B001U</t>
  </si>
  <si>
    <t>KNEE WARMER</t>
  </si>
  <si>
    <t>AB03A001U</t>
  </si>
  <si>
    <t>LEG WARMER</t>
  </si>
  <si>
    <t>AB02B001U</t>
  </si>
  <si>
    <t>MOQ 10</t>
  </si>
  <si>
    <t>MOQ10</t>
  </si>
  <si>
    <t xml:space="preserve">TOTAL </t>
  </si>
  <si>
    <t>TOTAL INC ACCESSORIES</t>
  </si>
  <si>
    <t>SEACROFT WHEELERS CYCLING CLUB</t>
  </si>
  <si>
    <t>GILET WITH BACK POCKETS</t>
  </si>
  <si>
    <t>TOTAL</t>
  </si>
  <si>
    <t>GROSS</t>
  </si>
  <si>
    <t>Winter bibtight super roubaix with FX13 pad</t>
  </si>
  <si>
    <t>UNIT PRICE</t>
  </si>
  <si>
    <t>QUANTITY DISCOUNT</t>
  </si>
  <si>
    <t>Subsidy cost to Club per item</t>
  </si>
  <si>
    <t>TOTAL subsidy cost to Club</t>
  </si>
  <si>
    <t>SW MEMBER SUBSIDISED PRICE EACH</t>
  </si>
  <si>
    <t xml:space="preserve">2018 BIEMME SPORT UK CUSTOM CLOTHING PRICE LIST </t>
  </si>
  <si>
    <t>PRICING VALID FROM 1 DECEMBER 2017</t>
  </si>
  <si>
    <t>SUBJECT TO BIEMME SPORT UK T&amp;C</t>
  </si>
  <si>
    <t>Pricing shown is INCLUSIVE of VAT</t>
  </si>
  <si>
    <t>ESSENCE S/S JERSEY</t>
  </si>
  <si>
    <t>1pc</t>
  </si>
  <si>
    <t>2-4pcs</t>
  </si>
  <si>
    <t>Discount</t>
  </si>
  <si>
    <t>5-6pcs</t>
  </si>
  <si>
    <t>7-10pcs</t>
  </si>
  <si>
    <t>11-14pcs</t>
  </si>
  <si>
    <t>15+pcs</t>
  </si>
  <si>
    <t>UNISEX</t>
  </si>
  <si>
    <t>RACE S/S JERSEY with zip pocket incl</t>
  </si>
  <si>
    <t>MENS</t>
  </si>
  <si>
    <t>WOMENS</t>
  </si>
  <si>
    <t>PRO S/S JERSEY</t>
  </si>
  <si>
    <t>MENS RACE</t>
  </si>
  <si>
    <t>WOMENS RACE</t>
  </si>
  <si>
    <t>MENS PRO</t>
  </si>
  <si>
    <t>WOMENS PRO</t>
  </si>
  <si>
    <t>GILET</t>
  </si>
  <si>
    <t>MENS - WITH MESH</t>
  </si>
  <si>
    <t>WOMENS - WITH MESH</t>
  </si>
  <si>
    <t>MENS- PKTS</t>
  </si>
  <si>
    <t>WOMENS - PKTS</t>
  </si>
  <si>
    <t>JAMPA™ GILET</t>
  </si>
  <si>
    <t>WIND JKT - MENS</t>
  </si>
  <si>
    <t>WIND JKT - WOMENS</t>
  </si>
  <si>
    <t>RAIN JACKET</t>
  </si>
  <si>
    <t xml:space="preserve">JAMPA™ 2 </t>
  </si>
  <si>
    <t>JAMPA™ TRANSFORMER</t>
  </si>
  <si>
    <t>PRO WINTER JKT - MENS</t>
  </si>
  <si>
    <t>PRO WINTER JKT - WOMENS</t>
  </si>
  <si>
    <t>ESSENCE MENS</t>
  </si>
  <si>
    <t>ESSENCE WOMENS</t>
  </si>
  <si>
    <t xml:space="preserve">RACE MENS </t>
  </si>
  <si>
    <t>RACE WOMENS</t>
  </si>
  <si>
    <t>PRO MENS with gel pad upgrade</t>
  </si>
  <si>
    <t xml:space="preserve">PRO WOMENS with gel pad </t>
  </si>
  <si>
    <t>MENS WAIST SHORTS</t>
  </si>
  <si>
    <t>WOMENS WAIST SHORTS</t>
  </si>
  <si>
    <t>WINTER BIBSHORTS</t>
  </si>
  <si>
    <t xml:space="preserve">RACE WINTER </t>
  </si>
  <si>
    <t>RACE WINTER with ceramic</t>
  </si>
  <si>
    <t>PRO WINTER</t>
  </si>
  <si>
    <t>PRO WINTER with ceramic</t>
  </si>
  <si>
    <t>WINTER with knee warmer MENS</t>
  </si>
  <si>
    <t>WINTER with knee warmer WOMENS</t>
  </si>
  <si>
    <t xml:space="preserve">WINTER with knee warmer and ceramic </t>
  </si>
  <si>
    <t>WINTER with knee warmer and ceramic WOMENS</t>
  </si>
  <si>
    <t>MENS SS SKINSUIT</t>
  </si>
  <si>
    <t>MENS SS SPEEDSUIT</t>
  </si>
  <si>
    <t>MENS LS TT SUIT</t>
  </si>
  <si>
    <t>WOMENS LS TT  SUIT</t>
  </si>
  <si>
    <t>CX SPEEDSUIT</t>
  </si>
  <si>
    <t>PRO AERO short sleeved SKINSUIT</t>
  </si>
  <si>
    <t>PRO AERO long sleeved SKINSUIT</t>
  </si>
  <si>
    <t>GARMENT TYPE</t>
  </si>
  <si>
    <t>1 pcs</t>
  </si>
  <si>
    <t>KIDS SSJ</t>
  </si>
  <si>
    <t>KIDS LSJ</t>
  </si>
  <si>
    <t>KIDS Gilet with pockets</t>
  </si>
  <si>
    <t>WIND JKT KIDS</t>
  </si>
  <si>
    <t>KIDS bibshorts</t>
  </si>
  <si>
    <t>KIDS WAIST SHORTS</t>
  </si>
  <si>
    <t>KIDS SKINSUIT</t>
  </si>
  <si>
    <t>TRISUIT KIDS</t>
  </si>
  <si>
    <t>SLEEVELESS TRISUIT</t>
  </si>
  <si>
    <t>TRISUIT MEN</t>
  </si>
  <si>
    <t>TRISUIT WOMENS</t>
  </si>
  <si>
    <t>AEROSUIT (unisex)</t>
  </si>
  <si>
    <t>TRI TOPS AND BOTTOMS</t>
  </si>
  <si>
    <t xml:space="preserve">MENS SHORT TOP </t>
  </si>
  <si>
    <t>WOMENS SHORT TOP</t>
  </si>
  <si>
    <t>MENS LONG TOP with pockets</t>
  </si>
  <si>
    <t>WOMENS LONG TOP with pockets</t>
  </si>
  <si>
    <t>MENS SHORTS</t>
  </si>
  <si>
    <t>WOMENS SHORTS</t>
  </si>
  <si>
    <t>MENS SHORTS with pocket</t>
  </si>
  <si>
    <t>WOMENS SHORTS with pocket</t>
  </si>
  <si>
    <t>SWIM SUIT</t>
  </si>
  <si>
    <t>MENS SWIM BRIEF</t>
  </si>
  <si>
    <t>WOMENS SWIM SUIT</t>
  </si>
  <si>
    <t>SLEEVELESS JERSEY</t>
  </si>
  <si>
    <t>MTB TOPS</t>
  </si>
  <si>
    <t>3/4 ENDURO Jersey</t>
  </si>
  <si>
    <t>Full Sleeve ENDURO Jersey</t>
  </si>
  <si>
    <t>MTB BOTTOMS</t>
  </si>
  <si>
    <t>ENDURO shorts with pockets and pad</t>
  </si>
  <si>
    <t>ACCESSORIES</t>
  </si>
  <si>
    <t>10+</t>
  </si>
  <si>
    <t>discount</t>
  </si>
  <si>
    <t>KIDS GLOVE</t>
  </si>
  <si>
    <t>STRAP GLOVE</t>
  </si>
  <si>
    <t>CHRONO GLOVE</t>
  </si>
  <si>
    <t>SHORT GLOVE WITH GEL</t>
  </si>
  <si>
    <t>MTB LONG GLOVE WITH GEL</t>
  </si>
  <si>
    <t>WINDLIGHT WINTER GLOVE WITH CUFF</t>
  </si>
  <si>
    <t>ARMWARMER</t>
  </si>
  <si>
    <t>BUFF</t>
  </si>
  <si>
    <t>NECK WARMER</t>
  </si>
  <si>
    <t>BANDANA</t>
  </si>
  <si>
    <t>SUMMER SKULLCAP</t>
  </si>
  <si>
    <t>WINTER SKULLCAP</t>
  </si>
  <si>
    <t>SHOE COVER</t>
  </si>
  <si>
    <t>BASE LAYER</t>
  </si>
  <si>
    <t>UNDERSHORTS</t>
  </si>
  <si>
    <t>MOQ 30  DISCOUNTS AT 100+ &amp; 250+</t>
  </si>
  <si>
    <t>CAPS</t>
  </si>
  <si>
    <t>MOQ 120 PIECES. MIN 25 PIECES PER SIZE</t>
  </si>
  <si>
    <t>COOLMAX SOCKS</t>
  </si>
  <si>
    <t>MERYL SOCKS</t>
  </si>
  <si>
    <t>MOQ 30+ DISCOUNTS AT 100+ &amp; 250+</t>
  </si>
  <si>
    <t>MUSETTE</t>
  </si>
  <si>
    <t>Athlete's name on the collar of S/L, L/S jersey, winter jacket, speedsuit.</t>
  </si>
  <si>
    <r>
      <t xml:space="preserve">1 x </t>
    </r>
    <r>
      <rPr>
        <b/>
        <sz val="12"/>
        <rFont val="Avenir Book"/>
        <family val="0"/>
      </rPr>
      <t>Reflecting pipe on one back pocket</t>
    </r>
  </si>
  <si>
    <t>On front OR back stitching</t>
  </si>
  <si>
    <t>NAME</t>
  </si>
  <si>
    <t>ADDRESS</t>
  </si>
  <si>
    <t>EMAIL</t>
  </si>
  <si>
    <t>TELEPHONE</t>
  </si>
  <si>
    <t>PAYMENT</t>
  </si>
  <si>
    <t>METHOD</t>
  </si>
  <si>
    <t>cheques payable to "seacroft wheelers"</t>
  </si>
  <si>
    <t>DATE</t>
  </si>
  <si>
    <t>SIGNED</t>
  </si>
  <si>
    <t>Garun 1 with external stitching or Garun 2 without external stitching</t>
  </si>
  <si>
    <t>Plese indicate the fabric Super Roubaix or Lycra (same price)</t>
  </si>
  <si>
    <t xml:space="preserve">bank transfer to  </t>
  </si>
  <si>
    <t>SW MEMBER SUBSIDISED at 15%</t>
  </si>
  <si>
    <t>Please indicate the quantity of each item you are interested in ordering and your contact details in the yellow boxes and save the form with your surname as the file name and send to kitorders@seacroftwheelers.co.uk</t>
  </si>
  <si>
    <t>account number:- 20500733</t>
  </si>
  <si>
    <t>sort code:- 09-01-29</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</si>
</sst>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_);\(&quot;£&quot;#,##0.00\)"/>
    <numFmt numFmtId="165" formatCode="_(&quot;£&quot;* #,##0_);_(&quot;£&quot;* \(#,##0\);_(&quot;£&quot;* &quot;-&quot;_);_(@_)"/>
    <numFmt numFmtId="166" formatCode="_(&quot;£&quot;* #,##0.00_);_(&quot;£&quot;* \(#,##0.00\);_(&quot;£&quot;* &quot;-&quot;??_);_(@_)"/>
    <numFmt numFmtId="167" formatCode="&quot;€&quot;\ #,##0"/>
    <numFmt numFmtId="168" formatCode="_-[$€-410]\ * #,##0.00_-;\-[$€-410]\ * #,##0.00_-;_-[$€-410]\ * &quot;-&quot;??_-;_-@_-"/>
    <numFmt numFmtId="169" formatCode="&quot;€&quot;#,##0.00;[Red]&quot;€&quot;#,##0.00"/>
    <numFmt numFmtId="170" formatCode="&quot;£&quot;#,##0.00"/>
  </numFmts>
  <fonts count="78">
    <font>
      <sz val="12"/>
      <color theme="1"/>
      <name val="Calibri"/>
      <family val="2"/>
    </font>
    <font>
      <sz val="11"/>
      <color indexed="8"/>
      <name val="Calibri"/>
      <family val="2"/>
    </font>
    <font>
      <sz val="12"/>
      <name val="Avenir Book"/>
      <family val="0"/>
    </font>
    <font>
      <b/>
      <sz val="12"/>
      <name val="Avenir Book"/>
      <family val="0"/>
    </font>
    <font>
      <b/>
      <sz val="12"/>
      <color indexed="12"/>
      <name val="Avenir Book"/>
      <family val="0"/>
    </font>
    <font>
      <b/>
      <sz val="12"/>
      <color indexed="14"/>
      <name val="Avenir Book"/>
      <family val="0"/>
    </font>
    <font>
      <sz val="12"/>
      <color indexed="12"/>
      <name val="Avenir Book"/>
      <family val="0"/>
    </font>
    <font>
      <sz val="12"/>
      <color indexed="8"/>
      <name val="Avenir Book"/>
      <family val="0"/>
    </font>
    <font>
      <b/>
      <sz val="12"/>
      <color indexed="8"/>
      <name val="Avenir Book"/>
      <family val="0"/>
    </font>
    <font>
      <u val="single"/>
      <sz val="12"/>
      <name val="Avenir Book"/>
      <family val="0"/>
    </font>
    <font>
      <sz val="14"/>
      <color indexed="12"/>
      <name val="Avenir Book"/>
      <family val="0"/>
    </font>
    <font>
      <b/>
      <sz val="14"/>
      <color indexed="12"/>
      <name val="Avenir Book"/>
      <family val="0"/>
    </font>
    <font>
      <sz val="12"/>
      <color indexed="8"/>
      <name val="Calibri"/>
      <family val="2"/>
    </font>
    <font>
      <u val="single"/>
      <sz val="10"/>
      <color indexed="30"/>
      <name val="Verdana"/>
      <family val="0"/>
    </font>
    <font>
      <sz val="12"/>
      <color indexed="62"/>
      <name val="Avenir Book"/>
      <family val="0"/>
    </font>
    <font>
      <u val="single"/>
      <sz val="12"/>
      <color indexed="30"/>
      <name val="Avenir Book"/>
      <family val="0"/>
    </font>
    <font>
      <b/>
      <sz val="12"/>
      <color indexed="9"/>
      <name val="Avenir Book"/>
      <family val="0"/>
    </font>
    <font>
      <sz val="12"/>
      <color indexed="9"/>
      <name val="Avenir Book"/>
      <family val="0"/>
    </font>
    <font>
      <b/>
      <sz val="16"/>
      <color indexed="9"/>
      <name val="Avenir Book"/>
      <family val="0"/>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9"/>
      <name val="Avenir Book"/>
      <family val="0"/>
    </font>
    <font>
      <b/>
      <sz val="12"/>
      <color indexed="13"/>
      <name val="Avenir Book"/>
      <family val="0"/>
    </font>
    <font>
      <b/>
      <sz val="11"/>
      <color indexed="9"/>
      <name val="Avenir Book"/>
      <family val="0"/>
    </font>
    <font>
      <b/>
      <sz val="10"/>
      <color indexed="13"/>
      <name val="Avenir Book"/>
      <family val="0"/>
    </font>
    <font>
      <b/>
      <sz val="10"/>
      <color indexed="21"/>
      <name val="Avenir Book"/>
      <family val="0"/>
    </font>
    <font>
      <b/>
      <sz val="8"/>
      <color indexed="9"/>
      <name val="Avenir Book"/>
      <family val="0"/>
    </font>
    <font>
      <b/>
      <sz val="10"/>
      <color indexed="62"/>
      <name val="Avenir Book"/>
      <family val="0"/>
    </font>
    <font>
      <sz val="10"/>
      <color indexed="9"/>
      <name val="Avenir Book"/>
      <family val="0"/>
    </font>
    <font>
      <sz val="12"/>
      <color indexed="10"/>
      <name val="Avenir Book"/>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Verdana"/>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12"/>
      <color theme="0"/>
      <name val="Avenir Book"/>
      <family val="0"/>
    </font>
    <font>
      <b/>
      <sz val="12"/>
      <color theme="0"/>
      <name val="Avenir Book"/>
      <family val="0"/>
    </font>
    <font>
      <b/>
      <sz val="12"/>
      <color theme="1"/>
      <name val="Avenir Book"/>
      <family val="0"/>
    </font>
    <font>
      <sz val="12"/>
      <color theme="1"/>
      <name val="Avenir Book"/>
      <family val="0"/>
    </font>
    <font>
      <b/>
      <sz val="10"/>
      <color theme="0"/>
      <name val="Avenir Book"/>
      <family val="0"/>
    </font>
    <font>
      <b/>
      <sz val="12"/>
      <color rgb="FFFFFB24"/>
      <name val="Avenir Book"/>
      <family val="0"/>
    </font>
    <font>
      <b/>
      <sz val="11"/>
      <color theme="0"/>
      <name val="Avenir Book"/>
      <family val="0"/>
    </font>
    <font>
      <b/>
      <sz val="10"/>
      <color rgb="FFFFFB24"/>
      <name val="Avenir Book"/>
      <family val="0"/>
    </font>
    <font>
      <b/>
      <sz val="10"/>
      <color rgb="FF044949"/>
      <name val="Avenir Book"/>
      <family val="0"/>
    </font>
    <font>
      <b/>
      <sz val="8"/>
      <color theme="0"/>
      <name val="Avenir Book"/>
      <family val="0"/>
    </font>
    <font>
      <b/>
      <sz val="10"/>
      <color theme="8" tint="-0.4999699890613556"/>
      <name val="Avenir Book"/>
      <family val="0"/>
    </font>
    <font>
      <sz val="12"/>
      <color rgb="FFFF0000"/>
      <name val="Avenir Book"/>
      <family val="0"/>
    </font>
    <font>
      <sz val="10"/>
      <color theme="0"/>
      <name val="Avenir Book"/>
      <family val="0"/>
    </font>
    <font>
      <b/>
      <sz val="16"/>
      <color theme="0"/>
      <name val="Avenir Book"/>
      <family val="0"/>
    </font>
    <font>
      <u val="single"/>
      <sz val="12"/>
      <color theme="10"/>
      <name val="Avenir Book"/>
      <family val="0"/>
    </font>
    <font>
      <sz val="12"/>
      <color theme="8" tint="-0.4999699890613556"/>
      <name val="Avenir Book"/>
      <family val="0"/>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8" tint="-0.4999699890613556"/>
        <bgColor indexed="64"/>
      </patternFill>
    </fill>
    <fill>
      <patternFill patternType="solid">
        <fgColor indexed="9"/>
        <bgColor indexed="64"/>
      </patternFill>
    </fill>
    <fill>
      <patternFill patternType="solid">
        <fgColor rgb="FFFF9300"/>
        <bgColor indexed="64"/>
      </patternFill>
    </fill>
    <fill>
      <patternFill patternType="solid">
        <fgColor rgb="FFFFFF00"/>
        <bgColor indexed="64"/>
      </patternFill>
    </fill>
    <fill>
      <patternFill patternType="solid">
        <fgColor theme="8" tint="-0.24997000396251678"/>
        <bgColor indexed="64"/>
      </patternFill>
    </fill>
    <fill>
      <patternFill patternType="solid">
        <fgColor rgb="FFFFFB24"/>
        <bgColor indexed="64"/>
      </patternFill>
    </fill>
    <fill>
      <patternFill patternType="solid">
        <fgColor rgb="FFA111DB"/>
        <bgColor indexed="64"/>
      </patternFill>
    </fill>
    <fill>
      <patternFill patternType="solid">
        <fgColor rgb="FFFF14FA"/>
        <bgColor indexed="64"/>
      </patternFill>
    </fill>
    <fill>
      <patternFill patternType="solid">
        <fgColor rgb="FF044949"/>
        <bgColor indexed="64"/>
      </patternFill>
    </fill>
    <fill>
      <patternFill patternType="solid">
        <fgColor rgb="FF0E282F"/>
        <bgColor indexed="64"/>
      </patternFill>
    </fill>
    <fill>
      <patternFill patternType="solid">
        <fgColor rgb="FFFF0000"/>
        <bgColor indexed="64"/>
      </patternFill>
    </fill>
    <fill>
      <patternFill patternType="solid">
        <fgColor rgb="FFFF9300"/>
        <bgColor indexed="64"/>
      </patternFill>
    </fill>
    <fill>
      <patternFill patternType="solid">
        <fgColor theme="7" tint="-0.24997000396251678"/>
        <bgColor indexed="64"/>
      </patternFill>
    </fill>
    <fill>
      <patternFill patternType="solid">
        <fgColor theme="0" tint="-0.4999699890613556"/>
        <bgColor indexed="64"/>
      </patternFill>
    </fill>
    <fill>
      <patternFill patternType="solid">
        <fgColor rgb="FFFF6600"/>
        <bgColor indexed="64"/>
      </patternFill>
    </fill>
  </fills>
  <borders count="8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right/>
      <top style="thin"/>
      <bottom style="thin"/>
    </border>
    <border>
      <left style="thin"/>
      <right style="thin"/>
      <top style="thin"/>
      <bottom style="thin"/>
    </border>
    <border>
      <left style="thin"/>
      <right style="medium"/>
      <top style="medium"/>
      <bottom style="medium"/>
    </border>
    <border>
      <left/>
      <right/>
      <top style="thin"/>
      <bottom style="medium"/>
    </border>
    <border>
      <left/>
      <right/>
      <top/>
      <bottom style="medium"/>
    </border>
    <border>
      <left style="medium"/>
      <right style="medium"/>
      <top style="medium"/>
      <bottom style="medium"/>
    </border>
    <border>
      <left/>
      <right/>
      <top/>
      <bottom style="thin"/>
    </border>
    <border>
      <left style="thin"/>
      <right style="medium"/>
      <top style="thin"/>
      <bottom style="thin"/>
    </border>
    <border>
      <left style="thin"/>
      <right/>
      <top style="thin"/>
      <bottom style="thin"/>
    </border>
    <border>
      <left style="thin"/>
      <right style="thin"/>
      <top style="medium"/>
      <bottom/>
    </border>
    <border>
      <left style="medium"/>
      <right style="thin"/>
      <top style="thin"/>
      <bottom/>
    </border>
    <border>
      <left/>
      <right/>
      <top style="thin"/>
      <bottom/>
    </border>
    <border>
      <left style="thin"/>
      <right/>
      <top style="thin"/>
      <bottom/>
    </border>
    <border>
      <left style="medium"/>
      <right style="thin"/>
      <top style="medium"/>
      <bottom style="thin"/>
    </border>
    <border>
      <left/>
      <right style="medium"/>
      <top style="medium"/>
      <bottom style="thin"/>
    </border>
    <border>
      <left style="medium"/>
      <right style="thin"/>
      <top style="medium"/>
      <bottom/>
    </border>
    <border>
      <left/>
      <right style="medium"/>
      <top style="thin"/>
      <bottom style="thin"/>
    </border>
    <border>
      <left style="medium"/>
      <right style="thin"/>
      <top style="thin"/>
      <bottom style="medium"/>
    </border>
    <border>
      <left style="medium"/>
      <right style="thin"/>
      <top/>
      <bottom style="thin"/>
    </border>
    <border>
      <left style="thin"/>
      <right/>
      <top/>
      <bottom style="thin"/>
    </border>
    <border>
      <left style="medium"/>
      <right style="thin"/>
      <top style="medium"/>
      <bottom style="medium"/>
    </border>
    <border>
      <left/>
      <right/>
      <top style="medium"/>
      <bottom style="medium"/>
    </border>
    <border>
      <left style="thin"/>
      <right/>
      <top style="medium"/>
      <bottom style="medium"/>
    </border>
    <border>
      <left style="thin"/>
      <right/>
      <top style="medium"/>
      <bottom style="thin"/>
    </border>
    <border>
      <left style="thin"/>
      <right style="thin"/>
      <top style="thin"/>
      <bottom/>
    </border>
    <border>
      <left style="thin"/>
      <right style="thin"/>
      <top style="medium"/>
      <bottom style="medium"/>
    </border>
    <border>
      <left style="medium"/>
      <right style="thin"/>
      <top/>
      <bottom/>
    </border>
    <border>
      <left style="thin"/>
      <right/>
      <top/>
      <bottom/>
    </border>
    <border>
      <left/>
      <right style="thin"/>
      <top style="thin"/>
      <bottom style="thin"/>
    </border>
    <border>
      <left style="medium"/>
      <right/>
      <top/>
      <bottom style="thin"/>
    </border>
    <border>
      <left style="medium"/>
      <right style="medium"/>
      <top/>
      <bottom style="thin"/>
    </border>
    <border>
      <left style="medium"/>
      <right/>
      <top style="thin"/>
      <bottom style="thin"/>
    </border>
    <border>
      <left style="medium"/>
      <right style="medium"/>
      <top style="thin"/>
      <bottom style="thin"/>
    </border>
    <border>
      <left style="thin"/>
      <right/>
      <top style="thin"/>
      <bottom style="medium"/>
    </border>
    <border>
      <left style="medium"/>
      <right/>
      <top style="thin"/>
      <bottom style="medium"/>
    </border>
    <border>
      <left style="medium"/>
      <right style="medium"/>
      <top style="thin"/>
      <bottom style="medium"/>
    </border>
    <border>
      <left style="thin"/>
      <right style="thin"/>
      <top style="thin"/>
      <bottom style="medium"/>
    </border>
    <border>
      <left style="medium"/>
      <right style="medium"/>
      <top/>
      <bottom style="medium"/>
    </border>
    <border>
      <left style="thin"/>
      <right style="medium"/>
      <top/>
      <bottom style="thin"/>
    </border>
    <border>
      <left style="thin"/>
      <right style="thin"/>
      <top/>
      <bottom style="thin"/>
    </border>
    <border>
      <left style="medium"/>
      <right style="medium"/>
      <top/>
      <bottom/>
    </border>
    <border>
      <left style="thin"/>
      <right style="medium"/>
      <top style="thin"/>
      <bottom/>
    </border>
    <border>
      <left style="medium"/>
      <right style="thin"/>
      <top/>
      <bottom style="medium"/>
    </border>
    <border>
      <left style="medium"/>
      <right style="medium"/>
      <top style="medium"/>
      <bottom/>
    </border>
    <border>
      <left style="thin"/>
      <right style="medium"/>
      <top/>
      <bottom/>
    </border>
    <border>
      <left style="thin"/>
      <right style="medium"/>
      <top/>
      <bottom style="medium"/>
    </border>
    <border>
      <left style="thin"/>
      <right style="thin"/>
      <top/>
      <bottom/>
    </border>
    <border>
      <left style="medium"/>
      <right style="medium"/>
      <top style="thin"/>
      <bottom/>
    </border>
    <border>
      <left/>
      <right style="medium"/>
      <top style="thin"/>
      <bottom/>
    </border>
    <border>
      <left/>
      <right style="medium"/>
      <top/>
      <bottom/>
    </border>
    <border>
      <left style="medium"/>
      <right/>
      <top style="medium"/>
      <bottom style="medium"/>
    </border>
    <border>
      <left/>
      <right style="medium"/>
      <top style="medium"/>
      <bottom style="medium"/>
    </border>
    <border>
      <left style="thin"/>
      <right style="medium"/>
      <top style="medium"/>
      <bottom/>
    </border>
    <border>
      <left/>
      <right/>
      <top style="medium"/>
      <bottom/>
    </border>
    <border>
      <left/>
      <right style="medium"/>
      <top style="medium"/>
      <bottom/>
    </border>
    <border>
      <left style="medium"/>
      <right/>
      <top style="medium"/>
      <bottom/>
    </border>
    <border>
      <left style="medium"/>
      <right/>
      <top/>
      <bottom style="medium"/>
    </border>
    <border>
      <left/>
      <right style="medium"/>
      <top/>
      <bottom style="medium"/>
    </border>
    <border>
      <left style="thin"/>
      <right style="thin"/>
      <top/>
      <bottom style="medium"/>
    </border>
    <border>
      <left style="thin"/>
      <right style="medium"/>
      <top style="thin"/>
      <bottom style="medium"/>
    </border>
    <border>
      <left/>
      <right style="thin"/>
      <top/>
      <bottom style="medium"/>
    </border>
    <border>
      <left style="thin"/>
      <right/>
      <top/>
      <bottom style="medium"/>
    </border>
    <border>
      <left/>
      <right style="thin"/>
      <top style="medium"/>
      <bottom style="medium"/>
    </border>
    <border>
      <left style="thin"/>
      <right style="medium"/>
      <top style="medium"/>
      <bottom style="thin"/>
    </border>
    <border>
      <left/>
      <right/>
      <top style="medium"/>
      <bottom style="thin"/>
    </border>
    <border>
      <left/>
      <right style="thin"/>
      <top style="medium"/>
      <bottom style="thin"/>
    </border>
    <border>
      <left/>
      <right style="thin"/>
      <top style="thin"/>
      <bottom style="medium"/>
    </border>
    <border>
      <left/>
      <right style="medium"/>
      <top style="thin"/>
      <bottom style="medium"/>
    </border>
    <border>
      <left>
        <color indexed="63"/>
      </left>
      <right>
        <color indexed="63"/>
      </right>
      <top style="thin"/>
      <bottom>
        <color indexed="63"/>
      </bottom>
    </border>
    <border>
      <left style="medium"/>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right style="thin"/>
      <top/>
      <bottom/>
    </border>
    <border>
      <left>
        <color indexed="63"/>
      </left>
      <right style="thin"/>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6"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392">
    <xf numFmtId="0" fontId="0" fillId="0" borderId="0" xfId="0" applyFont="1" applyAlignment="1">
      <alignment/>
    </xf>
    <xf numFmtId="167" fontId="6" fillId="0" borderId="10" xfId="0" applyNumberFormat="1" applyFont="1" applyBorder="1" applyAlignment="1" applyProtection="1">
      <alignment horizontal="center" vertical="center" wrapText="1"/>
      <protection/>
    </xf>
    <xf numFmtId="0" fontId="2" fillId="0" borderId="11" xfId="0" applyFont="1" applyBorder="1" applyAlignment="1" applyProtection="1">
      <alignment horizontal="center" vertical="center"/>
      <protection/>
    </xf>
    <xf numFmtId="0" fontId="4" fillId="33" borderId="12" xfId="0" applyFont="1" applyFill="1" applyBorder="1" applyAlignment="1" applyProtection="1">
      <alignment horizontal="center" vertical="center"/>
      <protection/>
    </xf>
    <xf numFmtId="0" fontId="2" fillId="33" borderId="13"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protection/>
    </xf>
    <xf numFmtId="0" fontId="2" fillId="33" borderId="14" xfId="0" applyFont="1" applyFill="1" applyBorder="1" applyAlignment="1" applyProtection="1">
      <alignment horizontal="center" vertical="center"/>
      <protection/>
    </xf>
    <xf numFmtId="0" fontId="2" fillId="0" borderId="15" xfId="0" applyFont="1" applyBorder="1" applyAlignment="1" applyProtection="1">
      <alignment horizontal="center" vertical="center"/>
      <protection/>
    </xf>
    <xf numFmtId="167" fontId="6" fillId="0" borderId="16" xfId="0" applyNumberFormat="1" applyFont="1" applyFill="1" applyBorder="1" applyAlignment="1" applyProtection="1">
      <alignment horizontal="center" vertical="center" wrapText="1"/>
      <protection/>
    </xf>
    <xf numFmtId="0" fontId="2" fillId="33" borderId="17" xfId="0" applyFont="1" applyFill="1" applyBorder="1" applyAlignment="1" applyProtection="1">
      <alignment horizontal="center" vertical="center"/>
      <protection/>
    </xf>
    <xf numFmtId="0" fontId="2" fillId="0" borderId="0" xfId="0" applyFont="1" applyAlignment="1" applyProtection="1">
      <alignment vertical="center"/>
      <protection/>
    </xf>
    <xf numFmtId="0" fontId="62" fillId="34" borderId="18" xfId="0" applyFont="1" applyFill="1" applyBorder="1" applyAlignment="1" applyProtection="1">
      <alignment horizontal="center" vertical="center" wrapText="1"/>
      <protection/>
    </xf>
    <xf numFmtId="0" fontId="63" fillId="34" borderId="10" xfId="0" applyFont="1" applyFill="1" applyBorder="1" applyAlignment="1" applyProtection="1">
      <alignment horizontal="center" vertical="center" wrapText="1"/>
      <protection/>
    </xf>
    <xf numFmtId="0" fontId="63" fillId="34" borderId="11" xfId="0" applyFont="1" applyFill="1" applyBorder="1" applyAlignment="1" applyProtection="1">
      <alignment horizontal="center" vertical="center" wrapText="1"/>
      <protection/>
    </xf>
    <xf numFmtId="0" fontId="63" fillId="34" borderId="19" xfId="0" applyFont="1" applyFill="1" applyBorder="1" applyAlignment="1" applyProtection="1">
      <alignment horizontal="left" vertical="center" wrapText="1"/>
      <protection/>
    </xf>
    <xf numFmtId="166" fontId="63" fillId="34" borderId="10" xfId="0" applyNumberFormat="1" applyFont="1" applyFill="1" applyBorder="1" applyAlignment="1" applyProtection="1">
      <alignment horizontal="center" vertical="center" wrapText="1"/>
      <protection/>
    </xf>
    <xf numFmtId="166" fontId="63" fillId="34" borderId="19" xfId="0" applyNumberFormat="1" applyFont="1" applyFill="1" applyBorder="1" applyAlignment="1" applyProtection="1">
      <alignment horizontal="center" vertical="center" wrapText="1"/>
      <protection/>
    </xf>
    <xf numFmtId="0" fontId="63" fillId="34" borderId="20" xfId="0" applyFont="1" applyFill="1" applyBorder="1" applyAlignment="1" applyProtection="1">
      <alignment horizontal="center" vertical="center" wrapText="1"/>
      <protection/>
    </xf>
    <xf numFmtId="0" fontId="62" fillId="34" borderId="20" xfId="0" applyFont="1" applyFill="1" applyBorder="1" applyAlignment="1" applyProtection="1">
      <alignment horizontal="center" vertical="center" wrapText="1"/>
      <protection/>
    </xf>
    <xf numFmtId="166" fontId="62" fillId="34" borderId="10" xfId="44" applyNumberFormat="1" applyFont="1" applyFill="1" applyBorder="1" applyAlignment="1" applyProtection="1">
      <alignment horizontal="center" vertical="center"/>
      <protection/>
    </xf>
    <xf numFmtId="0" fontId="64" fillId="0" borderId="10" xfId="0" applyFont="1" applyBorder="1" applyAlignment="1" applyProtection="1">
      <alignment horizontal="center" vertical="center"/>
      <protection/>
    </xf>
    <xf numFmtId="166" fontId="3" fillId="0" borderId="21" xfId="44" applyNumberFormat="1" applyFont="1" applyBorder="1" applyAlignment="1" applyProtection="1">
      <alignment vertical="center"/>
      <protection/>
    </xf>
    <xf numFmtId="1" fontId="4" fillId="33" borderId="12" xfId="0" applyNumberFormat="1" applyFont="1" applyFill="1" applyBorder="1" applyAlignment="1" applyProtection="1">
      <alignment horizontal="center" vertical="center"/>
      <protection/>
    </xf>
    <xf numFmtId="166" fontId="2" fillId="0" borderId="10" xfId="44" applyNumberFormat="1" applyFont="1" applyBorder="1" applyAlignment="1" applyProtection="1">
      <alignment horizontal="center" vertical="center"/>
      <protection/>
    </xf>
    <xf numFmtId="166" fontId="2" fillId="0" borderId="12" xfId="44" applyNumberFormat="1" applyFont="1" applyBorder="1" applyAlignment="1" applyProtection="1">
      <alignment horizontal="center" vertical="center"/>
      <protection/>
    </xf>
    <xf numFmtId="166" fontId="4" fillId="0" borderId="18" xfId="0" applyNumberFormat="1" applyFont="1" applyBorder="1" applyAlignment="1" applyProtection="1">
      <alignment horizontal="center" vertical="center"/>
      <protection/>
    </xf>
    <xf numFmtId="167" fontId="62" fillId="34" borderId="21" xfId="0" applyNumberFormat="1" applyFont="1" applyFill="1" applyBorder="1" applyAlignment="1" applyProtection="1">
      <alignment horizontal="center" vertical="center" wrapText="1"/>
      <protection/>
    </xf>
    <xf numFmtId="0" fontId="63" fillId="34" borderId="21" xfId="0" applyFont="1" applyFill="1" applyBorder="1" applyAlignment="1" applyProtection="1">
      <alignment horizontal="center" vertical="center" wrapText="1"/>
      <protection/>
    </xf>
    <xf numFmtId="0" fontId="63" fillId="34" borderId="22" xfId="0" applyFont="1" applyFill="1" applyBorder="1" applyAlignment="1" applyProtection="1">
      <alignment horizontal="center" vertical="center" wrapText="1"/>
      <protection/>
    </xf>
    <xf numFmtId="166" fontId="63" fillId="34" borderId="21" xfId="0" applyNumberFormat="1" applyFont="1" applyFill="1" applyBorder="1" applyAlignment="1" applyProtection="1">
      <alignment horizontal="center" vertical="center" wrapText="1"/>
      <protection/>
    </xf>
    <xf numFmtId="166" fontId="63" fillId="34" borderId="23" xfId="0" applyNumberFormat="1" applyFont="1" applyFill="1" applyBorder="1" applyAlignment="1" applyProtection="1">
      <alignment horizontal="center" vertical="center" wrapText="1"/>
      <protection/>
    </xf>
    <xf numFmtId="0" fontId="63" fillId="34" borderId="12" xfId="0" applyFont="1" applyFill="1" applyBorder="1" applyAlignment="1" applyProtection="1">
      <alignment horizontal="center" vertical="center"/>
      <protection/>
    </xf>
    <xf numFmtId="0" fontId="3" fillId="0" borderId="24" xfId="0" applyFont="1" applyBorder="1" applyAlignment="1" applyProtection="1">
      <alignment horizontal="center" vertical="center"/>
      <protection/>
    </xf>
    <xf numFmtId="0" fontId="2" fillId="0" borderId="25" xfId="0" applyFont="1" applyBorder="1" applyAlignment="1" applyProtection="1">
      <alignment horizontal="center" vertical="center"/>
      <protection/>
    </xf>
    <xf numFmtId="166" fontId="3" fillId="0" borderId="26" xfId="44" applyNumberFormat="1" applyFont="1" applyBorder="1" applyAlignment="1" applyProtection="1">
      <alignment vertical="center"/>
      <protection/>
    </xf>
    <xf numFmtId="0" fontId="3" fillId="0" borderId="10" xfId="0" applyFont="1" applyBorder="1" applyAlignment="1" applyProtection="1">
      <alignment horizontal="center" vertical="center"/>
      <protection/>
    </xf>
    <xf numFmtId="0" fontId="2" fillId="0" borderId="27" xfId="0" applyFont="1" applyBorder="1" applyAlignment="1" applyProtection="1">
      <alignment horizontal="center" vertical="center"/>
      <protection/>
    </xf>
    <xf numFmtId="0" fontId="64" fillId="0" borderId="28" xfId="0" applyFont="1" applyBorder="1" applyAlignment="1" applyProtection="1">
      <alignment horizontal="center" vertical="center"/>
      <protection/>
    </xf>
    <xf numFmtId="167" fontId="62" fillId="34" borderId="29" xfId="0" applyNumberFormat="1" applyFont="1" applyFill="1" applyBorder="1" applyAlignment="1" applyProtection="1">
      <alignment horizontal="center" vertical="center" wrapText="1"/>
      <protection/>
    </xf>
    <xf numFmtId="0" fontId="63" fillId="34" borderId="29" xfId="0" applyFont="1" applyFill="1" applyBorder="1" applyAlignment="1" applyProtection="1">
      <alignment horizontal="center" vertical="center"/>
      <protection/>
    </xf>
    <xf numFmtId="0" fontId="63" fillId="34" borderId="17" xfId="0" applyFont="1" applyFill="1" applyBorder="1" applyAlignment="1" applyProtection="1">
      <alignment horizontal="center" vertical="center"/>
      <protection/>
    </xf>
    <xf numFmtId="0" fontId="63" fillId="34" borderId="30" xfId="0" applyFont="1" applyFill="1" applyBorder="1" applyAlignment="1" applyProtection="1">
      <alignment horizontal="left" vertical="center" wrapText="1"/>
      <protection/>
    </xf>
    <xf numFmtId="166" fontId="63" fillId="34" borderId="29" xfId="0" applyNumberFormat="1" applyFont="1" applyFill="1" applyBorder="1" applyAlignment="1" applyProtection="1">
      <alignment horizontal="center" vertical="center" wrapText="1"/>
      <protection/>
    </xf>
    <xf numFmtId="166" fontId="63" fillId="34" borderId="30" xfId="0" applyNumberFormat="1"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protection/>
    </xf>
    <xf numFmtId="0" fontId="7" fillId="0" borderId="17" xfId="0" applyFont="1" applyFill="1" applyBorder="1" applyAlignment="1" applyProtection="1">
      <alignment horizontal="center" vertical="center"/>
      <protection/>
    </xf>
    <xf numFmtId="166" fontId="3" fillId="0" borderId="21" xfId="44" applyNumberFormat="1" applyFont="1" applyFill="1" applyBorder="1" applyAlignment="1" applyProtection="1">
      <alignment vertical="center" wrapText="1"/>
      <protection/>
    </xf>
    <xf numFmtId="0" fontId="8" fillId="0" borderId="10" xfId="0" applyFont="1" applyFill="1" applyBorder="1" applyAlignment="1" applyProtection="1">
      <alignment horizontal="center" vertical="center"/>
      <protection/>
    </xf>
    <xf numFmtId="0" fontId="7" fillId="0" borderId="11" xfId="0" applyFont="1" applyFill="1" applyBorder="1" applyAlignment="1" applyProtection="1">
      <alignment horizontal="center" vertical="center"/>
      <protection/>
    </xf>
    <xf numFmtId="167" fontId="62" fillId="34" borderId="10"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63" fillId="34" borderId="23" xfId="0" applyFont="1" applyFill="1" applyBorder="1" applyAlignment="1" applyProtection="1">
      <alignment horizontal="left" vertical="center" wrapText="1"/>
      <protection/>
    </xf>
    <xf numFmtId="166" fontId="63" fillId="34" borderId="23" xfId="0" applyNumberFormat="1" applyFont="1" applyFill="1" applyBorder="1" applyAlignment="1" applyProtection="1">
      <alignment horizontal="center" vertical="center"/>
      <protection/>
    </xf>
    <xf numFmtId="167" fontId="6" fillId="0" borderId="16" xfId="0" applyNumberFormat="1" applyFont="1" applyBorder="1" applyAlignment="1" applyProtection="1">
      <alignment horizontal="center" vertical="center" wrapText="1"/>
      <protection/>
    </xf>
    <xf numFmtId="0" fontId="3" fillId="0" borderId="31" xfId="0" applyFont="1" applyFill="1" applyBorder="1" applyAlignment="1" applyProtection="1">
      <alignment horizontal="center" vertical="center"/>
      <protection/>
    </xf>
    <xf numFmtId="0" fontId="2" fillId="0" borderId="32" xfId="0" applyFont="1" applyFill="1" applyBorder="1" applyAlignment="1" applyProtection="1">
      <alignment horizontal="center" vertical="center"/>
      <protection/>
    </xf>
    <xf numFmtId="0" fontId="2" fillId="0" borderId="33" xfId="0" applyFont="1" applyFill="1" applyBorder="1" applyAlignment="1" applyProtection="1">
      <alignment horizontal="center" vertical="center" wrapText="1"/>
      <protection/>
    </xf>
    <xf numFmtId="166" fontId="3" fillId="0" borderId="31" xfId="44" applyNumberFormat="1" applyFont="1" applyFill="1" applyBorder="1" applyAlignment="1" applyProtection="1">
      <alignment horizontal="center" vertical="center" wrapText="1"/>
      <protection/>
    </xf>
    <xf numFmtId="166" fontId="3" fillId="0" borderId="33" xfId="44" applyNumberFormat="1" applyFont="1" applyFill="1" applyBorder="1" applyAlignment="1" applyProtection="1">
      <alignment horizontal="center" vertical="center"/>
      <protection/>
    </xf>
    <xf numFmtId="0" fontId="64" fillId="35" borderId="29" xfId="0" applyFont="1" applyFill="1" applyBorder="1" applyAlignment="1" applyProtection="1">
      <alignment horizontal="center" vertical="center"/>
      <protection/>
    </xf>
    <xf numFmtId="0" fontId="2" fillId="33" borderId="11" xfId="0" applyFont="1" applyFill="1" applyBorder="1" applyAlignment="1" applyProtection="1">
      <alignment horizontal="center" vertical="center"/>
      <protection/>
    </xf>
    <xf numFmtId="0" fontId="64" fillId="0" borderId="26" xfId="0" applyFont="1" applyBorder="1" applyAlignment="1" applyProtection="1">
      <alignment horizontal="center" vertical="center"/>
      <protection/>
    </xf>
    <xf numFmtId="0" fontId="2" fillId="0" borderId="34" xfId="0" applyFont="1" applyBorder="1" applyAlignment="1" applyProtection="1">
      <alignment horizontal="center" vertical="center"/>
      <protection/>
    </xf>
    <xf numFmtId="0" fontId="3" fillId="0" borderId="10" xfId="0" applyFont="1" applyFill="1" applyBorder="1" applyAlignment="1" applyProtection="1">
      <alignment horizontal="center" vertical="center"/>
      <protection/>
    </xf>
    <xf numFmtId="0" fontId="2" fillId="0" borderId="12" xfId="0" applyFont="1" applyFill="1" applyBorder="1" applyAlignment="1" applyProtection="1">
      <alignment horizontal="center" vertical="center"/>
      <protection/>
    </xf>
    <xf numFmtId="166" fontId="3" fillId="0" borderId="35" xfId="44" applyNumberFormat="1" applyFont="1" applyFill="1" applyBorder="1" applyAlignment="1" applyProtection="1">
      <alignment vertical="center" wrapText="1"/>
      <protection/>
    </xf>
    <xf numFmtId="0" fontId="2" fillId="0" borderId="36" xfId="0" applyFont="1" applyFill="1" applyBorder="1" applyAlignment="1" applyProtection="1">
      <alignment horizontal="center" vertical="center"/>
      <protection/>
    </xf>
    <xf numFmtId="0" fontId="2" fillId="0" borderId="13" xfId="0" applyFont="1" applyFill="1" applyBorder="1" applyAlignment="1" applyProtection="1">
      <alignment horizontal="center" vertical="center" wrapText="1"/>
      <protection/>
    </xf>
    <xf numFmtId="166" fontId="3" fillId="0" borderId="36" xfId="44" applyNumberFormat="1" applyFont="1" applyFill="1" applyBorder="1" applyAlignment="1" applyProtection="1">
      <alignment horizontal="center" vertical="center" wrapText="1"/>
      <protection/>
    </xf>
    <xf numFmtId="0" fontId="4" fillId="33" borderId="31" xfId="0" applyFont="1" applyFill="1" applyBorder="1" applyAlignment="1" applyProtection="1">
      <alignment horizontal="center" vertical="center"/>
      <protection/>
    </xf>
    <xf numFmtId="167" fontId="62" fillId="34" borderId="37" xfId="0" applyNumberFormat="1" applyFont="1" applyFill="1" applyBorder="1" applyAlignment="1" applyProtection="1">
      <alignment horizontal="center" vertical="center" wrapText="1"/>
      <protection/>
    </xf>
    <xf numFmtId="0" fontId="63" fillId="34" borderId="29" xfId="0" applyFont="1" applyFill="1" applyBorder="1" applyAlignment="1" applyProtection="1">
      <alignment horizontal="center" vertical="center" wrapText="1"/>
      <protection/>
    </xf>
    <xf numFmtId="0" fontId="63" fillId="34" borderId="17" xfId="0" applyFont="1" applyFill="1" applyBorder="1" applyAlignment="1" applyProtection="1">
      <alignment horizontal="center" vertical="center" wrapText="1"/>
      <protection/>
    </xf>
    <xf numFmtId="0" fontId="63" fillId="34" borderId="18" xfId="0" applyFont="1" applyFill="1" applyBorder="1" applyAlignment="1" applyProtection="1">
      <alignment horizontal="left" vertical="center" wrapText="1"/>
      <protection/>
    </xf>
    <xf numFmtId="166" fontId="63" fillId="34" borderId="37" xfId="0" applyNumberFormat="1" applyFont="1" applyFill="1" applyBorder="1" applyAlignment="1" applyProtection="1">
      <alignment horizontal="center" vertical="center" wrapText="1"/>
      <protection/>
    </xf>
    <xf numFmtId="166" fontId="63" fillId="34" borderId="38" xfId="0" applyNumberFormat="1" applyFont="1" applyFill="1" applyBorder="1" applyAlignment="1" applyProtection="1">
      <alignment horizontal="center" vertical="center" wrapText="1"/>
      <protection/>
    </xf>
    <xf numFmtId="166" fontId="3" fillId="33" borderId="10" xfId="44" applyNumberFormat="1" applyFont="1" applyFill="1" applyBorder="1" applyAlignment="1" applyProtection="1">
      <alignment horizontal="center" vertical="center"/>
      <protection/>
    </xf>
    <xf numFmtId="166" fontId="3" fillId="0" borderId="19" xfId="44" applyNumberFormat="1" applyFont="1" applyBorder="1" applyAlignment="1" applyProtection="1">
      <alignment horizontal="center" vertical="center"/>
      <protection/>
    </xf>
    <xf numFmtId="166" fontId="3" fillId="33" borderId="21" xfId="44" applyNumberFormat="1" applyFont="1" applyFill="1" applyBorder="1" applyAlignment="1" applyProtection="1">
      <alignment vertical="center"/>
      <protection/>
    </xf>
    <xf numFmtId="0" fontId="64" fillId="35" borderId="28" xfId="0" applyFont="1" applyFill="1" applyBorder="1" applyAlignment="1" applyProtection="1">
      <alignment horizontal="center" vertical="center"/>
      <protection/>
    </xf>
    <xf numFmtId="0" fontId="3" fillId="33" borderId="31" xfId="0" applyFont="1" applyFill="1" applyBorder="1" applyAlignment="1" applyProtection="1">
      <alignment horizontal="center" vertical="center"/>
      <protection/>
    </xf>
    <xf numFmtId="0" fontId="2" fillId="33" borderId="36" xfId="0" applyFont="1" applyFill="1" applyBorder="1" applyAlignment="1" applyProtection="1">
      <alignment horizontal="center" vertical="center"/>
      <protection/>
    </xf>
    <xf numFmtId="166" fontId="3" fillId="33" borderId="39" xfId="44" applyNumberFormat="1" applyFont="1" applyFill="1" applyBorder="1" applyAlignment="1" applyProtection="1">
      <alignment horizontal="center" vertical="center"/>
      <protection/>
    </xf>
    <xf numFmtId="166" fontId="3" fillId="0" borderId="19" xfId="44" applyNumberFormat="1" applyFont="1" applyFill="1" applyBorder="1" applyAlignment="1" applyProtection="1">
      <alignment horizontal="center" vertical="center"/>
      <protection/>
    </xf>
    <xf numFmtId="0" fontId="3" fillId="33" borderId="29" xfId="0" applyFont="1" applyFill="1" applyBorder="1" applyAlignment="1" applyProtection="1">
      <alignment horizontal="center" vertical="center"/>
      <protection/>
    </xf>
    <xf numFmtId="167" fontId="6" fillId="0" borderId="17" xfId="0" applyNumberFormat="1" applyFont="1" applyFill="1" applyBorder="1" applyAlignment="1" applyProtection="1">
      <alignment horizontal="center" vertical="center" wrapText="1"/>
      <protection/>
    </xf>
    <xf numFmtId="166" fontId="3" fillId="33" borderId="11" xfId="44" applyNumberFormat="1" applyFont="1" applyFill="1" applyBorder="1" applyAlignment="1" applyProtection="1">
      <alignment horizontal="center" vertical="center"/>
      <protection/>
    </xf>
    <xf numFmtId="166" fontId="3" fillId="0" borderId="11" xfId="44" applyNumberFormat="1" applyFont="1" applyFill="1" applyBorder="1" applyAlignment="1" applyProtection="1">
      <alignment horizontal="center" vertical="center"/>
      <protection/>
    </xf>
    <xf numFmtId="166" fontId="2" fillId="0" borderId="0" xfId="44" applyNumberFormat="1" applyFont="1" applyBorder="1" applyAlignment="1" applyProtection="1">
      <alignment horizontal="center" vertical="center"/>
      <protection/>
    </xf>
    <xf numFmtId="166" fontId="4" fillId="0" borderId="0" xfId="0" applyNumberFormat="1" applyFont="1" applyBorder="1" applyAlignment="1" applyProtection="1">
      <alignment horizontal="center" vertical="center"/>
      <protection/>
    </xf>
    <xf numFmtId="167" fontId="65" fillId="36" borderId="10" xfId="0" applyNumberFormat="1" applyFont="1" applyFill="1" applyBorder="1" applyAlignment="1" applyProtection="1">
      <alignment horizontal="center" vertical="center" wrapText="1"/>
      <protection/>
    </xf>
    <xf numFmtId="0" fontId="64" fillId="36" borderId="10" xfId="0" applyFont="1" applyFill="1" applyBorder="1" applyAlignment="1" applyProtection="1">
      <alignment horizontal="center" vertical="center" wrapText="1"/>
      <protection/>
    </xf>
    <xf numFmtId="0" fontId="64" fillId="36" borderId="19" xfId="0" applyFont="1" applyFill="1" applyBorder="1" applyAlignment="1" applyProtection="1">
      <alignment horizontal="left" vertical="center" wrapText="1"/>
      <protection/>
    </xf>
    <xf numFmtId="0" fontId="65" fillId="36" borderId="16" xfId="0" applyFont="1" applyFill="1" applyBorder="1" applyAlignment="1" applyProtection="1">
      <alignment horizontal="center" vertical="center"/>
      <protection/>
    </xf>
    <xf numFmtId="0" fontId="3" fillId="0" borderId="29" xfId="0" applyNumberFormat="1" applyFont="1" applyBorder="1" applyAlignment="1" applyProtection="1">
      <alignment horizontal="center" vertical="center" wrapText="1"/>
      <protection/>
    </xf>
    <xf numFmtId="0" fontId="2" fillId="0" borderId="30" xfId="0" applyFont="1" applyBorder="1" applyAlignment="1" applyProtection="1">
      <alignment horizontal="left" vertical="center" wrapText="1"/>
      <protection/>
    </xf>
    <xf numFmtId="166" fontId="3" fillId="0" borderId="40" xfId="44" applyFont="1" applyBorder="1" applyAlignment="1" applyProtection="1">
      <alignment horizontal="center" vertical="center" wrapText="1"/>
      <protection/>
    </xf>
    <xf numFmtId="169" fontId="2" fillId="0" borderId="41" xfId="0" applyNumberFormat="1" applyFont="1" applyBorder="1" applyAlignment="1" applyProtection="1">
      <alignment horizontal="center" vertical="center" wrapText="1"/>
      <protection/>
    </xf>
    <xf numFmtId="0" fontId="4" fillId="0" borderId="12" xfId="0" applyFont="1" applyBorder="1" applyAlignment="1" applyProtection="1">
      <alignment horizontal="center" vertical="center"/>
      <protection/>
    </xf>
    <xf numFmtId="0" fontId="3" fillId="0" borderId="10" xfId="0" applyFont="1" applyBorder="1" applyAlignment="1" applyProtection="1">
      <alignment horizontal="center" vertical="center" wrapText="1"/>
      <protection/>
    </xf>
    <xf numFmtId="0" fontId="2" fillId="0" borderId="19" xfId="0" applyFont="1" applyBorder="1" applyAlignment="1" applyProtection="1">
      <alignment horizontal="left" vertical="center" wrapText="1"/>
      <protection/>
    </xf>
    <xf numFmtId="166" fontId="3" fillId="0" borderId="42" xfId="44" applyFont="1" applyBorder="1" applyAlignment="1" applyProtection="1">
      <alignment horizontal="center" vertical="center" wrapText="1"/>
      <protection/>
    </xf>
    <xf numFmtId="169" fontId="2" fillId="0" borderId="43" xfId="0" applyNumberFormat="1" applyFont="1" applyBorder="1" applyAlignment="1" applyProtection="1">
      <alignment horizontal="center" vertical="center" wrapText="1"/>
      <protection/>
    </xf>
    <xf numFmtId="0" fontId="3" fillId="0" borderId="28" xfId="0" applyFont="1" applyBorder="1" applyAlignment="1" applyProtection="1">
      <alignment horizontal="center" vertical="center" wrapText="1"/>
      <protection/>
    </xf>
    <xf numFmtId="0" fontId="2" fillId="0" borderId="44" xfId="0" applyFont="1" applyBorder="1" applyAlignment="1" applyProtection="1">
      <alignment horizontal="left" vertical="center" wrapText="1"/>
      <protection/>
    </xf>
    <xf numFmtId="166" fontId="3" fillId="0" borderId="45" xfId="44" applyFont="1" applyBorder="1" applyAlignment="1" applyProtection="1">
      <alignment horizontal="center" vertical="center" wrapText="1"/>
      <protection/>
    </xf>
    <xf numFmtId="169" fontId="2" fillId="0" borderId="46" xfId="0" applyNumberFormat="1" applyFont="1" applyBorder="1" applyAlignment="1" applyProtection="1">
      <alignment horizontal="center" vertical="center" wrapText="1"/>
      <protection/>
    </xf>
    <xf numFmtId="0" fontId="4" fillId="0" borderId="47" xfId="0" applyFont="1" applyBorder="1" applyAlignment="1" applyProtection="1">
      <alignment horizontal="center" vertical="center"/>
      <protection/>
    </xf>
    <xf numFmtId="167" fontId="6" fillId="0" borderId="0" xfId="0" applyNumberFormat="1"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wrapText="1"/>
      <protection/>
    </xf>
    <xf numFmtId="166" fontId="3" fillId="0" borderId="0" xfId="44" applyNumberFormat="1" applyFont="1" applyFill="1" applyBorder="1" applyAlignment="1" applyProtection="1">
      <alignment horizontal="center" vertical="center" wrapText="1"/>
      <protection/>
    </xf>
    <xf numFmtId="1" fontId="4" fillId="33" borderId="16" xfId="0" applyNumberFormat="1" applyFont="1" applyFill="1" applyBorder="1" applyAlignment="1" applyProtection="1">
      <alignment horizontal="center" vertical="center"/>
      <protection/>
    </xf>
    <xf numFmtId="1" fontId="4" fillId="33" borderId="0" xfId="0" applyNumberFormat="1" applyFont="1" applyFill="1" applyBorder="1" applyAlignment="1" applyProtection="1">
      <alignment horizontal="center" vertical="center"/>
      <protection/>
    </xf>
    <xf numFmtId="0" fontId="2" fillId="0" borderId="0" xfId="0" applyFont="1" applyAlignment="1" applyProtection="1">
      <alignment horizontal="center" vertical="center" wrapText="1"/>
      <protection/>
    </xf>
    <xf numFmtId="10" fontId="6" fillId="0" borderId="12" xfId="58" applyNumberFormat="1" applyFont="1" applyBorder="1" applyAlignment="1" applyProtection="1">
      <alignment horizontal="center" vertical="center"/>
      <protection/>
    </xf>
    <xf numFmtId="10" fontId="6" fillId="0" borderId="0" xfId="58" applyNumberFormat="1" applyFont="1" applyBorder="1" applyAlignment="1" applyProtection="1">
      <alignment horizontal="center" vertical="center"/>
      <protection/>
    </xf>
    <xf numFmtId="170" fontId="4" fillId="0" borderId="18" xfId="0" applyNumberFormat="1" applyFont="1" applyBorder="1" applyAlignment="1" applyProtection="1">
      <alignment horizontal="center" vertical="center"/>
      <protection/>
    </xf>
    <xf numFmtId="164" fontId="10" fillId="0" borderId="16" xfId="58" applyNumberFormat="1" applyFont="1" applyBorder="1" applyAlignment="1" applyProtection="1">
      <alignment horizontal="center" vertical="center"/>
      <protection/>
    </xf>
    <xf numFmtId="164" fontId="11" fillId="0" borderId="48" xfId="0" applyNumberFormat="1" applyFont="1" applyBorder="1" applyAlignment="1" applyProtection="1">
      <alignment horizontal="center" vertical="center"/>
      <protection/>
    </xf>
    <xf numFmtId="164" fontId="4" fillId="0" borderId="18" xfId="0" applyNumberFormat="1" applyFont="1" applyBorder="1" applyAlignment="1" applyProtection="1">
      <alignment horizontal="center" vertical="center"/>
      <protection/>
    </xf>
    <xf numFmtId="170" fontId="2" fillId="0" borderId="10" xfId="44" applyNumberFormat="1" applyFont="1" applyBorder="1" applyAlignment="1" applyProtection="1">
      <alignment horizontal="center" vertical="center"/>
      <protection/>
    </xf>
    <xf numFmtId="170" fontId="2" fillId="0" borderId="31" xfId="44" applyNumberFormat="1" applyFont="1" applyBorder="1" applyAlignment="1" applyProtection="1">
      <alignment horizontal="center" vertical="center"/>
      <protection/>
    </xf>
    <xf numFmtId="0" fontId="2" fillId="33" borderId="49" xfId="0" applyFont="1" applyFill="1" applyBorder="1" applyAlignment="1" applyProtection="1">
      <alignment horizontal="center" vertical="center" wrapText="1"/>
      <protection/>
    </xf>
    <xf numFmtId="0" fontId="2" fillId="37" borderId="50" xfId="0" applyFont="1" applyFill="1" applyBorder="1" applyAlignment="1" applyProtection="1">
      <alignment horizontal="center" vertical="center"/>
      <protection locked="0"/>
    </xf>
    <xf numFmtId="0" fontId="2" fillId="37" borderId="50" xfId="0" applyFont="1" applyFill="1" applyBorder="1" applyAlignment="1" applyProtection="1">
      <alignment vertical="center"/>
      <protection locked="0"/>
    </xf>
    <xf numFmtId="0" fontId="2" fillId="37" borderId="30" xfId="0" applyFont="1" applyFill="1" applyBorder="1" applyAlignment="1" applyProtection="1">
      <alignment vertical="center"/>
      <protection locked="0"/>
    </xf>
    <xf numFmtId="0" fontId="2" fillId="37" borderId="12" xfId="0" applyFont="1" applyFill="1" applyBorder="1" applyAlignment="1" applyProtection="1">
      <alignment horizontal="center" vertical="center"/>
      <protection locked="0"/>
    </xf>
    <xf numFmtId="0" fontId="2" fillId="37" borderId="12" xfId="0" applyFont="1" applyFill="1" applyBorder="1" applyAlignment="1" applyProtection="1">
      <alignment vertical="center"/>
      <protection locked="0"/>
    </xf>
    <xf numFmtId="0" fontId="2" fillId="37" borderId="19" xfId="0" applyFont="1" applyFill="1" applyBorder="1" applyAlignment="1" applyProtection="1">
      <alignment vertical="center"/>
      <protection locked="0"/>
    </xf>
    <xf numFmtId="0" fontId="2" fillId="37" borderId="47" xfId="0" applyFont="1" applyFill="1" applyBorder="1" applyAlignment="1" applyProtection="1">
      <alignment horizontal="center" vertical="center"/>
      <protection locked="0"/>
    </xf>
    <xf numFmtId="0" fontId="2" fillId="37" borderId="47" xfId="0" applyFont="1" applyFill="1" applyBorder="1" applyAlignment="1" applyProtection="1">
      <alignment vertical="center"/>
      <protection locked="0"/>
    </xf>
    <xf numFmtId="0" fontId="2" fillId="37" borderId="44" xfId="0" applyFont="1" applyFill="1" applyBorder="1" applyAlignment="1" applyProtection="1">
      <alignment vertical="center"/>
      <protection locked="0"/>
    </xf>
    <xf numFmtId="10" fontId="62" fillId="34" borderId="10" xfId="44" applyNumberFormat="1" applyFont="1" applyFill="1" applyBorder="1" applyAlignment="1" applyProtection="1">
      <alignment horizontal="center" vertical="center" wrapText="1"/>
      <protection/>
    </xf>
    <xf numFmtId="0" fontId="6" fillId="37" borderId="12" xfId="0" applyFont="1" applyFill="1" applyBorder="1" applyAlignment="1" applyProtection="1">
      <alignment horizontal="center" vertical="center"/>
      <protection locked="0"/>
    </xf>
    <xf numFmtId="0" fontId="6" fillId="37" borderId="19" xfId="0" applyFont="1" applyFill="1" applyBorder="1" applyAlignment="1" applyProtection="1">
      <alignment horizontal="center" vertical="center"/>
      <protection locked="0"/>
    </xf>
    <xf numFmtId="0" fontId="6" fillId="37" borderId="36" xfId="0" applyFont="1" applyFill="1" applyBorder="1" applyAlignment="1" applyProtection="1">
      <alignment horizontal="center" vertical="center"/>
      <protection locked="0"/>
    </xf>
    <xf numFmtId="0" fontId="6" fillId="37" borderId="13" xfId="0" applyFont="1" applyFill="1" applyBorder="1" applyAlignment="1" applyProtection="1">
      <alignment horizontal="center" vertical="center"/>
      <protection locked="0"/>
    </xf>
    <xf numFmtId="0" fontId="63" fillId="34" borderId="12" xfId="0" applyFont="1" applyFill="1" applyBorder="1" applyAlignment="1" applyProtection="1">
      <alignment horizontal="center" vertical="center" wrapText="1"/>
      <protection/>
    </xf>
    <xf numFmtId="0" fontId="63" fillId="38" borderId="12" xfId="0" applyFont="1" applyFill="1" applyBorder="1" applyAlignment="1" applyProtection="1">
      <alignment horizontal="center" vertical="center"/>
      <protection/>
    </xf>
    <xf numFmtId="0" fontId="63" fillId="38" borderId="12" xfId="0" applyFont="1" applyFill="1" applyBorder="1" applyAlignment="1" applyProtection="1">
      <alignment horizontal="center" vertical="center" wrapText="1"/>
      <protection/>
    </xf>
    <xf numFmtId="0" fontId="66" fillId="38" borderId="12" xfId="0" applyFont="1" applyFill="1" applyBorder="1" applyAlignment="1" applyProtection="1">
      <alignment horizontal="center" vertical="center" wrapText="1"/>
      <protection/>
    </xf>
    <xf numFmtId="0" fontId="67" fillId="38" borderId="12" xfId="0" applyFont="1" applyFill="1" applyBorder="1" applyAlignment="1" applyProtection="1">
      <alignment horizontal="center" vertical="center"/>
      <protection/>
    </xf>
    <xf numFmtId="0" fontId="68" fillId="38" borderId="12" xfId="0" applyFont="1" applyFill="1" applyBorder="1" applyAlignment="1" applyProtection="1">
      <alignment horizontal="center" vertical="center" wrapText="1"/>
      <protection/>
    </xf>
    <xf numFmtId="0" fontId="67" fillId="38" borderId="12" xfId="0" applyFont="1" applyFill="1" applyBorder="1" applyAlignment="1" applyProtection="1">
      <alignment horizontal="center" vertical="center" wrapText="1"/>
      <protection/>
    </xf>
    <xf numFmtId="0" fontId="69" fillId="38" borderId="12" xfId="0" applyFont="1" applyFill="1" applyBorder="1" applyAlignment="1" applyProtection="1">
      <alignment horizontal="center" vertical="center" wrapText="1"/>
      <protection/>
    </xf>
    <xf numFmtId="49" fontId="63" fillId="38" borderId="12" xfId="0" applyNumberFormat="1" applyFont="1" applyFill="1" applyBorder="1" applyAlignment="1" applyProtection="1">
      <alignment horizontal="center" vertical="center" wrapText="1"/>
      <protection/>
    </xf>
    <xf numFmtId="0" fontId="66" fillId="38" borderId="12" xfId="0" applyFont="1" applyFill="1" applyBorder="1" applyAlignment="1" applyProtection="1">
      <alignment horizontal="center" vertical="center"/>
      <protection/>
    </xf>
    <xf numFmtId="0" fontId="70" fillId="39" borderId="12" xfId="0" applyFont="1" applyFill="1" applyBorder="1" applyAlignment="1" applyProtection="1">
      <alignment horizontal="center" vertical="center" wrapText="1"/>
      <protection/>
    </xf>
    <xf numFmtId="0" fontId="63" fillId="40" borderId="12" xfId="0" applyFont="1" applyFill="1" applyBorder="1" applyAlignment="1" applyProtection="1">
      <alignment horizontal="center" vertical="center"/>
      <protection/>
    </xf>
    <xf numFmtId="0" fontId="63" fillId="40" borderId="12" xfId="0" applyFont="1" applyFill="1" applyBorder="1" applyAlignment="1" applyProtection="1">
      <alignment horizontal="center" vertical="center" wrapText="1"/>
      <protection/>
    </xf>
    <xf numFmtId="0" fontId="70" fillId="41" borderId="12" xfId="0" applyFont="1" applyFill="1" applyBorder="1" applyAlignment="1" applyProtection="1">
      <alignment horizontal="center" vertical="center" wrapText="1"/>
      <protection/>
    </xf>
    <xf numFmtId="0" fontId="66" fillId="42" borderId="12" xfId="0" applyFont="1" applyFill="1" applyBorder="1" applyAlignment="1" applyProtection="1">
      <alignment horizontal="center" vertical="center" wrapText="1"/>
      <protection/>
    </xf>
    <xf numFmtId="0" fontId="66" fillId="40" borderId="12" xfId="0" applyFont="1" applyFill="1" applyBorder="1" applyAlignment="1" applyProtection="1">
      <alignment horizontal="center" vertical="center" wrapText="1"/>
      <protection/>
    </xf>
    <xf numFmtId="0" fontId="71" fillId="42" borderId="12" xfId="0" applyFont="1" applyFill="1" applyBorder="1" applyAlignment="1" applyProtection="1">
      <alignment horizontal="center" vertical="center" wrapText="1"/>
      <protection/>
    </xf>
    <xf numFmtId="167" fontId="72" fillId="34" borderId="12" xfId="0" applyNumberFormat="1" applyFont="1" applyFill="1" applyBorder="1" applyAlignment="1" applyProtection="1">
      <alignment horizontal="center" vertical="center" wrapText="1"/>
      <protection/>
    </xf>
    <xf numFmtId="167" fontId="66" fillId="38" borderId="12" xfId="0" applyNumberFormat="1" applyFont="1" applyFill="1" applyBorder="1" applyAlignment="1" applyProtection="1">
      <alignment horizontal="center" vertical="center" wrapText="1"/>
      <protection/>
    </xf>
    <xf numFmtId="167" fontId="66" fillId="34" borderId="12" xfId="0" applyNumberFormat="1" applyFont="1" applyFill="1" applyBorder="1" applyAlignment="1" applyProtection="1">
      <alignment horizontal="center" vertical="center" wrapText="1"/>
      <protection/>
    </xf>
    <xf numFmtId="166" fontId="73" fillId="0" borderId="12" xfId="44" applyNumberFormat="1" applyFont="1" applyBorder="1" applyAlignment="1" applyProtection="1">
      <alignment horizontal="center" vertical="center"/>
      <protection/>
    </xf>
    <xf numFmtId="167" fontId="6" fillId="0" borderId="51" xfId="0" applyNumberFormat="1" applyFont="1" applyBorder="1" applyAlignment="1" applyProtection="1">
      <alignment horizontal="center" vertical="center" wrapText="1"/>
      <protection/>
    </xf>
    <xf numFmtId="0" fontId="2" fillId="0" borderId="52" xfId="0" applyFont="1" applyBorder="1" applyAlignment="1" applyProtection="1">
      <alignment horizontal="center" vertical="center" wrapText="1"/>
      <protection/>
    </xf>
    <xf numFmtId="0" fontId="2" fillId="0" borderId="49" xfId="0" applyFont="1" applyBorder="1" applyAlignment="1" applyProtection="1">
      <alignment horizontal="center" vertical="center" wrapText="1"/>
      <protection/>
    </xf>
    <xf numFmtId="166" fontId="3" fillId="0" borderId="21" xfId="44" applyNumberFormat="1" applyFont="1" applyBorder="1" applyAlignment="1" applyProtection="1">
      <alignment horizontal="center" vertical="center" wrapText="1"/>
      <protection/>
    </xf>
    <xf numFmtId="166" fontId="3" fillId="0" borderId="29" xfId="44" applyNumberFormat="1" applyFont="1" applyBorder="1" applyAlignment="1" applyProtection="1">
      <alignment horizontal="center" vertical="center" wrapText="1"/>
      <protection/>
    </xf>
    <xf numFmtId="167" fontId="6" fillId="0" borderId="26" xfId="0" applyNumberFormat="1" applyFont="1" applyBorder="1" applyAlignment="1" applyProtection="1">
      <alignment horizontal="center" vertical="center" wrapText="1"/>
      <protection/>
    </xf>
    <xf numFmtId="167" fontId="6" fillId="0" borderId="53" xfId="0" applyNumberFormat="1" applyFont="1" applyBorder="1" applyAlignment="1" applyProtection="1">
      <alignment horizontal="center" vertical="center" wrapText="1"/>
      <protection/>
    </xf>
    <xf numFmtId="0" fontId="2" fillId="0" borderId="54" xfId="0" applyFont="1" applyBorder="1" applyAlignment="1" applyProtection="1">
      <alignment horizontal="center" vertical="center" wrapText="1"/>
      <protection/>
    </xf>
    <xf numFmtId="0" fontId="2" fillId="0" borderId="48" xfId="0" applyFont="1" applyBorder="1" applyAlignment="1" applyProtection="1">
      <alignment horizontal="center" vertical="center" wrapText="1"/>
      <protection/>
    </xf>
    <xf numFmtId="166" fontId="3" fillId="0" borderId="35" xfId="44" applyNumberFormat="1" applyFont="1" applyBorder="1" applyAlignment="1" applyProtection="1">
      <alignment horizontal="center" vertical="center" wrapText="1"/>
      <protection/>
    </xf>
    <xf numFmtId="166" fontId="3" fillId="0" borderId="50" xfId="44" applyNumberFormat="1" applyFont="1" applyBorder="1" applyAlignment="1" applyProtection="1">
      <alignment horizontal="center" vertical="center" wrapText="1"/>
      <protection/>
    </xf>
    <xf numFmtId="0" fontId="64" fillId="36" borderId="19" xfId="0" applyFont="1" applyFill="1" applyBorder="1" applyAlignment="1" applyProtection="1">
      <alignment horizontal="center" vertical="center" wrapText="1"/>
      <protection/>
    </xf>
    <xf numFmtId="0" fontId="64" fillId="36" borderId="27" xfId="0" applyFont="1" applyFill="1" applyBorder="1" applyAlignment="1" applyProtection="1">
      <alignment horizontal="center" vertical="center" wrapText="1"/>
      <protection/>
    </xf>
    <xf numFmtId="0" fontId="2" fillId="33" borderId="55" xfId="0" applyFont="1" applyFill="1" applyBorder="1" applyAlignment="1" applyProtection="1">
      <alignment horizontal="center" vertical="center" wrapText="1"/>
      <protection/>
    </xf>
    <xf numFmtId="0" fontId="2" fillId="33" borderId="56" xfId="0" applyFont="1" applyFill="1" applyBorder="1" applyAlignment="1" applyProtection="1">
      <alignment horizontal="center" vertical="center" wrapText="1"/>
      <protection/>
    </xf>
    <xf numFmtId="166" fontId="3" fillId="0" borderId="35" xfId="44" applyNumberFormat="1" applyFont="1" applyBorder="1" applyAlignment="1" applyProtection="1">
      <alignment horizontal="center" vertical="center"/>
      <protection/>
    </xf>
    <xf numFmtId="166" fontId="3" fillId="0" borderId="50" xfId="44" applyNumberFormat="1" applyFont="1" applyBorder="1" applyAlignment="1" applyProtection="1">
      <alignment horizontal="center" vertical="center"/>
      <protection/>
    </xf>
    <xf numFmtId="0" fontId="2" fillId="33" borderId="57" xfId="0" applyFont="1" applyFill="1" applyBorder="1" applyAlignment="1" applyProtection="1">
      <alignment horizontal="center" vertical="center"/>
      <protection/>
    </xf>
    <xf numFmtId="0" fontId="2" fillId="33" borderId="50" xfId="0" applyFont="1" applyFill="1" applyBorder="1" applyAlignment="1" applyProtection="1">
      <alignment horizontal="center" vertical="center"/>
      <protection/>
    </xf>
    <xf numFmtId="167" fontId="6" fillId="0" borderId="58" xfId="0" applyNumberFormat="1" applyFont="1" applyBorder="1" applyAlignment="1" applyProtection="1">
      <alignment horizontal="center" vertical="center" wrapText="1"/>
      <protection/>
    </xf>
    <xf numFmtId="167" fontId="6" fillId="0" borderId="41" xfId="0" applyNumberFormat="1" applyFont="1" applyBorder="1" applyAlignment="1" applyProtection="1">
      <alignment horizontal="center" vertical="center" wrapText="1"/>
      <protection/>
    </xf>
    <xf numFmtId="166" fontId="3" fillId="0" borderId="35" xfId="44" applyNumberFormat="1" applyFont="1" applyFill="1" applyBorder="1" applyAlignment="1" applyProtection="1">
      <alignment horizontal="center" vertical="center" wrapText="1"/>
      <protection/>
    </xf>
    <xf numFmtId="166" fontId="3" fillId="0" borderId="57" xfId="44" applyNumberFormat="1" applyFont="1" applyFill="1" applyBorder="1" applyAlignment="1" applyProtection="1">
      <alignment horizontal="center" vertical="center" wrapText="1"/>
      <protection/>
    </xf>
    <xf numFmtId="166" fontId="3" fillId="0" borderId="50" xfId="44" applyNumberFormat="1" applyFont="1" applyFill="1" applyBorder="1" applyAlignment="1" applyProtection="1">
      <alignment horizontal="center" vertical="center" wrapText="1"/>
      <protection/>
    </xf>
    <xf numFmtId="167" fontId="6" fillId="0" borderId="54" xfId="0" applyNumberFormat="1" applyFont="1" applyBorder="1" applyAlignment="1" applyProtection="1">
      <alignment horizontal="center" vertical="center" wrapText="1"/>
      <protection/>
    </xf>
    <xf numFmtId="0" fontId="2" fillId="0" borderId="59" xfId="0" applyFont="1" applyBorder="1" applyAlignment="1" applyProtection="1">
      <alignment horizontal="center" vertical="center" wrapText="1"/>
      <protection/>
    </xf>
    <xf numFmtId="0" fontId="2" fillId="0" borderId="60" xfId="0" applyFont="1" applyBorder="1" applyAlignment="1" applyProtection="1">
      <alignment horizontal="center" vertical="center" wrapText="1"/>
      <protection/>
    </xf>
    <xf numFmtId="166" fontId="3" fillId="0" borderId="20" xfId="44" applyNumberFormat="1" applyFont="1" applyBorder="1" applyAlignment="1" applyProtection="1">
      <alignment horizontal="center" vertical="center"/>
      <protection/>
    </xf>
    <xf numFmtId="166" fontId="3" fillId="0" borderId="57" xfId="44" applyNumberFormat="1" applyFont="1" applyBorder="1" applyAlignment="1" applyProtection="1">
      <alignment horizontal="center" vertical="center"/>
      <protection/>
    </xf>
    <xf numFmtId="166" fontId="2" fillId="0" borderId="61" xfId="44" applyNumberFormat="1" applyFont="1" applyBorder="1" applyAlignment="1" applyProtection="1">
      <alignment horizontal="center" vertical="center"/>
      <protection/>
    </xf>
    <xf numFmtId="166" fontId="2" fillId="0" borderId="62" xfId="44" applyNumberFormat="1" applyFont="1" applyBorder="1" applyAlignment="1" applyProtection="1">
      <alignment horizontal="center" vertical="center"/>
      <protection/>
    </xf>
    <xf numFmtId="0" fontId="63" fillId="43" borderId="63" xfId="0" applyFont="1" applyFill="1" applyBorder="1" applyAlignment="1" applyProtection="1">
      <alignment horizontal="center" vertical="center" wrapText="1"/>
      <protection/>
    </xf>
    <xf numFmtId="0" fontId="63" fillId="43" borderId="56" xfId="0" applyFont="1" applyFill="1" applyBorder="1" applyAlignment="1" applyProtection="1">
      <alignment horizontal="center" vertical="center" wrapText="1"/>
      <protection/>
    </xf>
    <xf numFmtId="0" fontId="2" fillId="0" borderId="55" xfId="0" applyFont="1" applyBorder="1" applyAlignment="1" applyProtection="1">
      <alignment horizontal="center" vertical="center" wrapText="1"/>
      <protection/>
    </xf>
    <xf numFmtId="166" fontId="3" fillId="0" borderId="57" xfId="44" applyNumberFormat="1" applyFont="1" applyBorder="1" applyAlignment="1" applyProtection="1">
      <alignment horizontal="center" vertical="center" wrapText="1"/>
      <protection/>
    </xf>
    <xf numFmtId="0" fontId="62" fillId="43" borderId="64" xfId="0" applyFont="1" applyFill="1" applyBorder="1" applyAlignment="1" applyProtection="1">
      <alignment horizontal="center" vertical="center" wrapText="1"/>
      <protection/>
    </xf>
    <xf numFmtId="0" fontId="62" fillId="43" borderId="65" xfId="0" applyFont="1" applyFill="1" applyBorder="1" applyAlignment="1" applyProtection="1">
      <alignment horizontal="center" vertical="center" wrapText="1"/>
      <protection/>
    </xf>
    <xf numFmtId="0" fontId="63" fillId="43" borderId="66" xfId="0" applyFont="1" applyFill="1" applyBorder="1" applyAlignment="1" applyProtection="1">
      <alignment horizontal="center" vertical="center" wrapText="1"/>
      <protection/>
    </xf>
    <xf numFmtId="0" fontId="63" fillId="43" borderId="64" xfId="0" applyFont="1" applyFill="1" applyBorder="1" applyAlignment="1" applyProtection="1">
      <alignment horizontal="center" vertical="center" wrapText="1"/>
      <protection/>
    </xf>
    <xf numFmtId="0" fontId="63" fillId="43" borderId="65" xfId="0" applyFont="1" applyFill="1" applyBorder="1" applyAlignment="1" applyProtection="1">
      <alignment horizontal="center" vertical="center" wrapText="1"/>
      <protection/>
    </xf>
    <xf numFmtId="0" fontId="62" fillId="43" borderId="67" xfId="0" applyFont="1" applyFill="1" applyBorder="1" applyAlignment="1" applyProtection="1">
      <alignment horizontal="center" vertical="center" wrapText="1"/>
      <protection/>
    </xf>
    <xf numFmtId="0" fontId="62" fillId="43" borderId="15" xfId="0" applyFont="1" applyFill="1" applyBorder="1" applyAlignment="1" applyProtection="1">
      <alignment horizontal="center" vertical="center" wrapText="1"/>
      <protection/>
    </xf>
    <xf numFmtId="0" fontId="62" fillId="43" borderId="68" xfId="0" applyFont="1" applyFill="1" applyBorder="1" applyAlignment="1" applyProtection="1">
      <alignment horizontal="center" vertical="center" wrapText="1"/>
      <protection/>
    </xf>
    <xf numFmtId="0" fontId="2" fillId="0" borderId="63" xfId="0" applyFont="1" applyFill="1" applyBorder="1" applyAlignment="1" applyProtection="1">
      <alignment horizontal="center" vertical="center" wrapText="1"/>
      <protection/>
    </xf>
    <xf numFmtId="0" fontId="2" fillId="0" borderId="55" xfId="0" applyFont="1" applyFill="1" applyBorder="1" applyAlignment="1" applyProtection="1">
      <alignment horizontal="center" vertical="center" wrapText="1"/>
      <protection/>
    </xf>
    <xf numFmtId="167" fontId="74" fillId="38" borderId="12" xfId="0" applyNumberFormat="1" applyFont="1" applyFill="1" applyBorder="1" applyAlignment="1" applyProtection="1">
      <alignment horizontal="center" vertical="center" wrapText="1"/>
      <protection/>
    </xf>
    <xf numFmtId="167" fontId="66" fillId="38" borderId="12" xfId="0" applyNumberFormat="1" applyFont="1" applyFill="1" applyBorder="1" applyAlignment="1" applyProtection="1">
      <alignment horizontal="center" vertical="center" wrapText="1"/>
      <protection/>
    </xf>
    <xf numFmtId="0" fontId="2" fillId="0" borderId="0" xfId="0" applyFont="1" applyAlignment="1" applyProtection="1">
      <alignment horizontal="center" vertical="center"/>
      <protection/>
    </xf>
    <xf numFmtId="0" fontId="64" fillId="0" borderId="0" xfId="0" applyFont="1" applyFill="1" applyBorder="1" applyAlignment="1" applyProtection="1">
      <alignment horizontal="center" vertical="center" wrapText="1"/>
      <protection/>
    </xf>
    <xf numFmtId="166" fontId="2" fillId="0" borderId="0" xfId="0" applyNumberFormat="1" applyFont="1" applyBorder="1" applyAlignment="1" applyProtection="1">
      <alignment horizontal="center" vertical="center"/>
      <protection/>
    </xf>
    <xf numFmtId="166" fontId="3" fillId="0" borderId="0" xfId="0" applyNumberFormat="1" applyFont="1" applyBorder="1" applyAlignment="1" applyProtection="1">
      <alignment vertical="center" wrapText="1"/>
      <protection/>
    </xf>
    <xf numFmtId="0" fontId="3" fillId="0" borderId="0" xfId="0" applyFont="1" applyBorder="1" applyAlignment="1" applyProtection="1">
      <alignment vertical="center" wrapText="1"/>
      <protection/>
    </xf>
    <xf numFmtId="0" fontId="2" fillId="0" borderId="0" xfId="0" applyFont="1" applyBorder="1" applyAlignment="1" applyProtection="1">
      <alignment vertical="center"/>
      <protection/>
    </xf>
    <xf numFmtId="166" fontId="2" fillId="0" borderId="0" xfId="0" applyNumberFormat="1" applyFont="1" applyBorder="1" applyAlignment="1" applyProtection="1">
      <alignment vertical="center"/>
      <protection/>
    </xf>
    <xf numFmtId="10" fontId="2" fillId="0" borderId="0" xfId="0" applyNumberFormat="1" applyFont="1" applyBorder="1" applyAlignment="1" applyProtection="1">
      <alignment vertical="center"/>
      <protection/>
    </xf>
    <xf numFmtId="0" fontId="2" fillId="0" borderId="0" xfId="0" applyFont="1" applyAlignment="1" applyProtection="1">
      <alignment horizontal="left" vertical="center"/>
      <protection/>
    </xf>
    <xf numFmtId="166" fontId="75" fillId="36" borderId="0" xfId="0" applyNumberFormat="1" applyFont="1" applyFill="1" applyBorder="1" applyAlignment="1" applyProtection="1">
      <alignment horizontal="center" vertical="center" wrapText="1"/>
      <protection/>
    </xf>
    <xf numFmtId="0" fontId="76" fillId="0" borderId="0" xfId="52" applyFont="1" applyAlignment="1" applyProtection="1">
      <alignment horizontal="left" vertical="center"/>
      <protection/>
    </xf>
    <xf numFmtId="166" fontId="5" fillId="0" borderId="0" xfId="0" applyNumberFormat="1" applyFont="1" applyBorder="1" applyAlignment="1" applyProtection="1">
      <alignment vertical="center" wrapText="1"/>
      <protection/>
    </xf>
    <xf numFmtId="0" fontId="5" fillId="0" borderId="0" xfId="0" applyFont="1" applyBorder="1" applyAlignment="1" applyProtection="1">
      <alignment vertical="center" wrapText="1"/>
      <protection/>
    </xf>
    <xf numFmtId="0" fontId="5" fillId="0" borderId="0" xfId="0" applyFont="1" applyBorder="1" applyAlignment="1" applyProtection="1">
      <alignment horizontal="center" vertical="center"/>
      <protection/>
    </xf>
    <xf numFmtId="0" fontId="2" fillId="0" borderId="0" xfId="0" applyFont="1" applyBorder="1" applyAlignment="1" applyProtection="1">
      <alignment horizontal="left" vertical="center"/>
      <protection/>
    </xf>
    <xf numFmtId="0" fontId="2" fillId="0" borderId="0" xfId="0" applyFont="1" applyBorder="1" applyAlignment="1" applyProtection="1">
      <alignment horizontal="center" vertical="center"/>
      <protection/>
    </xf>
    <xf numFmtId="166" fontId="5" fillId="0" borderId="0" xfId="0" applyNumberFormat="1" applyFont="1" applyBorder="1" applyAlignment="1" applyProtection="1">
      <alignment horizontal="center" vertical="center"/>
      <protection/>
    </xf>
    <xf numFmtId="0" fontId="3" fillId="0" borderId="0" xfId="0" applyFont="1" applyAlignment="1" applyProtection="1">
      <alignment horizontal="left" vertical="center"/>
      <protection/>
    </xf>
    <xf numFmtId="0" fontId="2" fillId="0" borderId="0" xfId="0" applyFont="1" applyBorder="1" applyAlignment="1" applyProtection="1">
      <alignment horizontal="left" vertical="center" wrapText="1"/>
      <protection/>
    </xf>
    <xf numFmtId="14" fontId="5" fillId="0" borderId="0" xfId="0" applyNumberFormat="1" applyFont="1" applyBorder="1" applyAlignment="1" applyProtection="1">
      <alignment horizontal="center" vertical="center"/>
      <protection/>
    </xf>
    <xf numFmtId="166" fontId="2" fillId="0" borderId="0" xfId="0" applyNumberFormat="1" applyFont="1" applyAlignment="1" applyProtection="1">
      <alignment vertical="center"/>
      <protection/>
    </xf>
    <xf numFmtId="0" fontId="63" fillId="43" borderId="26" xfId="0" applyFont="1" applyFill="1" applyBorder="1" applyAlignment="1" applyProtection="1">
      <alignment horizontal="center" vertical="center" wrapText="1"/>
      <protection/>
    </xf>
    <xf numFmtId="0" fontId="63" fillId="43" borderId="20" xfId="0" applyFont="1" applyFill="1" applyBorder="1" applyAlignment="1" applyProtection="1">
      <alignment horizontal="center" vertical="center" wrapText="1"/>
      <protection/>
    </xf>
    <xf numFmtId="0" fontId="63" fillId="43" borderId="53" xfId="0" applyFont="1" applyFill="1" applyBorder="1" applyAlignment="1" applyProtection="1">
      <alignment horizontal="center" vertical="center" wrapText="1"/>
      <protection/>
    </xf>
    <xf numFmtId="0" fontId="63" fillId="43" borderId="69" xfId="0" applyFont="1" applyFill="1" applyBorder="1" applyAlignment="1" applyProtection="1">
      <alignment horizontal="center" vertical="center" wrapText="1"/>
      <protection/>
    </xf>
    <xf numFmtId="166" fontId="63" fillId="34" borderId="49" xfId="0" applyNumberFormat="1" applyFont="1" applyFill="1" applyBorder="1" applyAlignment="1" applyProtection="1">
      <alignment horizontal="center" vertical="center" wrapText="1"/>
      <protection/>
    </xf>
    <xf numFmtId="0" fontId="62" fillId="36" borderId="0" xfId="0" applyFont="1" applyFill="1" applyAlignment="1" applyProtection="1">
      <alignment horizontal="center" vertical="center" wrapText="1"/>
      <protection/>
    </xf>
    <xf numFmtId="0" fontId="2" fillId="44" borderId="0" xfId="0" applyFont="1" applyFill="1" applyAlignment="1" applyProtection="1">
      <alignment horizontal="center" vertical="center" wrapText="1"/>
      <protection/>
    </xf>
    <xf numFmtId="0" fontId="2" fillId="0" borderId="0" xfId="0" applyFont="1" applyAlignment="1" applyProtection="1">
      <alignment vertical="center" wrapText="1"/>
      <protection/>
    </xf>
    <xf numFmtId="170" fontId="3" fillId="0" borderId="52" xfId="44" applyNumberFormat="1" applyFont="1" applyFill="1" applyBorder="1" applyAlignment="1" applyProtection="1">
      <alignment vertical="center"/>
      <protection/>
    </xf>
    <xf numFmtId="44" fontId="2" fillId="0" borderId="16" xfId="0" applyNumberFormat="1" applyFont="1" applyBorder="1" applyAlignment="1" applyProtection="1">
      <alignment horizontal="center" vertical="center"/>
      <protection/>
    </xf>
    <xf numFmtId="168" fontId="2" fillId="0" borderId="0" xfId="0" applyNumberFormat="1" applyFont="1" applyAlignment="1" applyProtection="1">
      <alignment horizontal="center" vertical="center"/>
      <protection/>
    </xf>
    <xf numFmtId="166" fontId="63" fillId="34" borderId="55" xfId="0" applyNumberFormat="1" applyFont="1" applyFill="1" applyBorder="1" applyAlignment="1" applyProtection="1">
      <alignment horizontal="center" vertical="center" wrapText="1"/>
      <protection/>
    </xf>
    <xf numFmtId="0" fontId="62" fillId="34" borderId="12" xfId="0" applyFont="1" applyFill="1" applyBorder="1" applyAlignment="1" applyProtection="1">
      <alignment horizontal="center" vertical="center"/>
      <protection/>
    </xf>
    <xf numFmtId="0" fontId="62" fillId="34" borderId="19" xfId="0" applyFont="1" applyFill="1" applyBorder="1" applyAlignment="1" applyProtection="1">
      <alignment horizontal="center" vertical="center"/>
      <protection/>
    </xf>
    <xf numFmtId="44" fontId="2" fillId="0" borderId="0" xfId="0" applyNumberFormat="1" applyFont="1" applyAlignment="1" applyProtection="1">
      <alignment horizontal="center" vertical="center"/>
      <protection/>
    </xf>
    <xf numFmtId="170" fontId="3" fillId="33" borderId="63" xfId="44" applyNumberFormat="1" applyFont="1" applyFill="1" applyBorder="1" applyAlignment="1" applyProtection="1">
      <alignment vertical="center"/>
      <protection/>
    </xf>
    <xf numFmtId="44" fontId="2" fillId="0" borderId="16" xfId="0" applyNumberFormat="1" applyFont="1" applyBorder="1" applyAlignment="1" applyProtection="1">
      <alignment vertical="center"/>
      <protection/>
    </xf>
    <xf numFmtId="170" fontId="3" fillId="33" borderId="52" xfId="44" applyNumberFormat="1" applyFont="1" applyFill="1" applyBorder="1" applyAlignment="1" applyProtection="1">
      <alignment vertical="center"/>
      <protection/>
    </xf>
    <xf numFmtId="170" fontId="3" fillId="33" borderId="13" xfId="44" applyNumberFormat="1" applyFont="1" applyFill="1" applyBorder="1" applyAlignment="1" applyProtection="1">
      <alignment horizontal="center" vertical="center"/>
      <protection/>
    </xf>
    <xf numFmtId="0" fontId="2" fillId="33" borderId="70" xfId="0" applyFont="1" applyFill="1" applyBorder="1" applyAlignment="1" applyProtection="1">
      <alignment horizontal="center" vertical="center" wrapText="1"/>
      <protection/>
    </xf>
    <xf numFmtId="170" fontId="3" fillId="33" borderId="18" xfId="44" applyNumberFormat="1" applyFont="1" applyFill="1" applyBorder="1" applyAlignment="1" applyProtection="1">
      <alignment horizontal="center" vertical="center"/>
      <protection/>
    </xf>
    <xf numFmtId="0" fontId="2" fillId="0" borderId="0" xfId="0" applyFont="1" applyFill="1" applyAlignment="1" applyProtection="1">
      <alignment vertical="center"/>
      <protection/>
    </xf>
    <xf numFmtId="170" fontId="3" fillId="33" borderId="52" xfId="44" applyNumberFormat="1" applyFont="1" applyFill="1" applyBorder="1" applyAlignment="1" applyProtection="1">
      <alignment horizontal="center" vertical="center"/>
      <protection/>
    </xf>
    <xf numFmtId="0" fontId="6" fillId="33" borderId="57" xfId="0" applyFont="1" applyFill="1" applyBorder="1" applyAlignment="1" applyProtection="1">
      <alignment horizontal="center" vertical="center"/>
      <protection/>
    </xf>
    <xf numFmtId="0" fontId="6" fillId="33" borderId="38" xfId="0" applyFont="1" applyFill="1" applyBorder="1" applyAlignment="1" applyProtection="1">
      <alignment horizontal="center" vertical="center"/>
      <protection/>
    </xf>
    <xf numFmtId="0" fontId="6" fillId="33" borderId="0" xfId="0" applyFont="1" applyFill="1" applyBorder="1" applyAlignment="1" applyProtection="1">
      <alignment horizontal="center" vertical="center"/>
      <protection/>
    </xf>
    <xf numFmtId="0" fontId="3" fillId="45" borderId="42" xfId="0" applyFont="1" applyFill="1" applyBorder="1" applyAlignment="1" applyProtection="1">
      <alignment horizontal="center" vertical="center" wrapText="1"/>
      <protection/>
    </xf>
    <xf numFmtId="0" fontId="3" fillId="45" borderId="43" xfId="0" applyFont="1" applyFill="1" applyBorder="1" applyAlignment="1" applyProtection="1">
      <alignment horizontal="center" vertical="center" wrapText="1"/>
      <protection/>
    </xf>
    <xf numFmtId="0" fontId="65" fillId="36" borderId="71" xfId="0" applyFont="1" applyFill="1" applyBorder="1" applyAlignment="1" applyProtection="1">
      <alignment horizontal="center" vertical="center"/>
      <protection/>
    </xf>
    <xf numFmtId="0" fontId="65" fillId="36" borderId="69" xfId="0" applyFont="1" applyFill="1" applyBorder="1" applyAlignment="1" applyProtection="1">
      <alignment horizontal="center" vertical="center"/>
      <protection/>
    </xf>
    <xf numFmtId="0" fontId="65" fillId="36" borderId="72" xfId="0" applyFont="1" applyFill="1" applyBorder="1" applyAlignment="1" applyProtection="1">
      <alignment horizontal="center" vertical="center"/>
      <protection/>
    </xf>
    <xf numFmtId="10" fontId="65" fillId="0" borderId="0" xfId="0" applyNumberFormat="1" applyFont="1" applyAlignment="1" applyProtection="1">
      <alignment vertical="center"/>
      <protection/>
    </xf>
    <xf numFmtId="0" fontId="65" fillId="0" borderId="0" xfId="0" applyFont="1" applyAlignment="1" applyProtection="1">
      <alignment vertical="center"/>
      <protection/>
    </xf>
    <xf numFmtId="10" fontId="2" fillId="0" borderId="0" xfId="0" applyNumberFormat="1" applyFont="1" applyAlignment="1" applyProtection="1">
      <alignment vertical="center"/>
      <protection/>
    </xf>
    <xf numFmtId="166" fontId="3" fillId="33" borderId="0" xfId="44" applyNumberFormat="1" applyFont="1" applyFill="1" applyBorder="1" applyAlignment="1" applyProtection="1">
      <alignment horizontal="center" vertical="center"/>
      <protection/>
    </xf>
    <xf numFmtId="166" fontId="6" fillId="33" borderId="16" xfId="0" applyNumberFormat="1" applyFont="1" applyFill="1" applyBorder="1" applyAlignment="1" applyProtection="1">
      <alignment horizontal="center" vertical="center"/>
      <protection/>
    </xf>
    <xf numFmtId="165" fontId="6" fillId="33" borderId="0" xfId="0" applyNumberFormat="1" applyFont="1" applyFill="1" applyBorder="1" applyAlignment="1" applyProtection="1">
      <alignment horizontal="center" vertical="center"/>
      <protection/>
    </xf>
    <xf numFmtId="164" fontId="6" fillId="33" borderId="16" xfId="0" applyNumberFormat="1" applyFont="1" applyFill="1" applyBorder="1" applyAlignment="1" applyProtection="1">
      <alignment horizontal="center" vertical="center"/>
      <protection/>
    </xf>
    <xf numFmtId="10" fontId="6" fillId="33" borderId="0" xfId="0" applyNumberFormat="1" applyFont="1" applyFill="1" applyBorder="1" applyAlignment="1" applyProtection="1">
      <alignment horizontal="center" vertical="center"/>
      <protection/>
    </xf>
    <xf numFmtId="0" fontId="2" fillId="0" borderId="67" xfId="0" applyFont="1" applyBorder="1" applyAlignment="1" applyProtection="1">
      <alignment horizontal="center" vertical="center" wrapText="1"/>
      <protection/>
    </xf>
    <xf numFmtId="0" fontId="2" fillId="0" borderId="68" xfId="0" applyFont="1" applyBorder="1" applyAlignment="1" applyProtection="1">
      <alignment horizontal="center" vertical="center" wrapText="1"/>
      <protection/>
    </xf>
    <xf numFmtId="166" fontId="2" fillId="0" borderId="0" xfId="0" applyNumberFormat="1" applyFont="1" applyAlignment="1" applyProtection="1">
      <alignment horizontal="left" vertical="center"/>
      <protection/>
    </xf>
    <xf numFmtId="10" fontId="2" fillId="0" borderId="0" xfId="0" applyNumberFormat="1" applyFont="1" applyAlignment="1" applyProtection="1">
      <alignment horizontal="left" vertical="center"/>
      <protection/>
    </xf>
    <xf numFmtId="0" fontId="63" fillId="34" borderId="61" xfId="0" applyFont="1" applyFill="1" applyBorder="1" applyAlignment="1" applyProtection="1">
      <alignment horizontal="center" vertical="center"/>
      <protection/>
    </xf>
    <xf numFmtId="0" fontId="63" fillId="34" borderId="32" xfId="0" applyFont="1" applyFill="1" applyBorder="1" applyAlignment="1" applyProtection="1">
      <alignment horizontal="center" vertical="center"/>
      <protection/>
    </xf>
    <xf numFmtId="0" fontId="63" fillId="34" borderId="62" xfId="0" applyFont="1" applyFill="1" applyBorder="1" applyAlignment="1" applyProtection="1">
      <alignment horizontal="center" vertical="center"/>
      <protection/>
    </xf>
    <xf numFmtId="166" fontId="2" fillId="0" borderId="0" xfId="0" applyNumberFormat="1" applyFont="1" applyBorder="1" applyAlignment="1" applyProtection="1">
      <alignment horizontal="left" vertical="center"/>
      <protection/>
    </xf>
    <xf numFmtId="0" fontId="3" fillId="0" borderId="54" xfId="0" applyFont="1" applyBorder="1" applyAlignment="1" applyProtection="1">
      <alignment horizontal="center" vertical="center"/>
      <protection/>
    </xf>
    <xf numFmtId="0" fontId="2" fillId="0" borderId="32" xfId="0" applyFont="1" applyBorder="1" applyAlignment="1" applyProtection="1">
      <alignment horizontal="center" vertical="center" wrapText="1"/>
      <protection/>
    </xf>
    <xf numFmtId="0" fontId="2" fillId="0" borderId="73" xfId="0" applyFont="1" applyBorder="1" applyAlignment="1" applyProtection="1">
      <alignment horizontal="center" vertical="center" wrapText="1"/>
      <protection/>
    </xf>
    <xf numFmtId="166" fontId="3" fillId="35" borderId="74" xfId="44" applyNumberFormat="1" applyFont="1" applyFill="1" applyBorder="1" applyAlignment="1" applyProtection="1">
      <alignment horizontal="right" vertical="center"/>
      <protection/>
    </xf>
    <xf numFmtId="0" fontId="3" fillId="0" borderId="16" xfId="0" applyFont="1" applyBorder="1" applyAlignment="1" applyProtection="1">
      <alignment horizontal="center" vertical="center"/>
      <protection/>
    </xf>
    <xf numFmtId="166" fontId="3" fillId="35" borderId="13" xfId="44" applyNumberFormat="1" applyFont="1" applyFill="1" applyBorder="1" applyAlignment="1" applyProtection="1">
      <alignment horizontal="right" vertical="center"/>
      <protection/>
    </xf>
    <xf numFmtId="0" fontId="3" fillId="0" borderId="54" xfId="0" applyFont="1" applyBorder="1" applyAlignment="1" applyProtection="1">
      <alignment horizontal="center" vertical="center"/>
      <protection/>
    </xf>
    <xf numFmtId="0" fontId="2" fillId="0" borderId="75" xfId="0" applyFont="1" applyBorder="1" applyAlignment="1" applyProtection="1">
      <alignment horizontal="center" vertical="center" wrapText="1"/>
      <protection/>
    </xf>
    <xf numFmtId="0" fontId="2" fillId="0" borderId="76" xfId="0" applyFont="1" applyBorder="1" applyAlignment="1" applyProtection="1">
      <alignment horizontal="center" vertical="center" wrapText="1"/>
      <protection/>
    </xf>
    <xf numFmtId="166" fontId="3" fillId="0" borderId="0" xfId="0" applyNumberFormat="1" applyFont="1" applyAlignment="1" applyProtection="1">
      <alignment horizontal="right" vertical="center"/>
      <protection/>
    </xf>
    <xf numFmtId="0" fontId="3" fillId="0" borderId="0" xfId="0" applyFont="1" applyAlignment="1" applyProtection="1">
      <alignment vertical="center" wrapText="1"/>
      <protection/>
    </xf>
    <xf numFmtId="0" fontId="2" fillId="0" borderId="51" xfId="0" applyFont="1" applyBorder="1" applyAlignment="1" applyProtection="1">
      <alignment horizontal="center" vertical="center"/>
      <protection/>
    </xf>
    <xf numFmtId="0" fontId="2" fillId="0" borderId="14" xfId="0" applyFont="1" applyBorder="1" applyAlignment="1" applyProtection="1">
      <alignment horizontal="center" vertical="center" wrapText="1"/>
      <protection/>
    </xf>
    <xf numFmtId="0" fontId="2" fillId="0" borderId="77" xfId="0" applyFont="1" applyBorder="1" applyAlignment="1" applyProtection="1">
      <alignment horizontal="center" vertical="center" wrapText="1"/>
      <protection/>
    </xf>
    <xf numFmtId="166" fontId="3" fillId="35" borderId="70" xfId="44" applyNumberFormat="1" applyFont="1" applyFill="1" applyBorder="1" applyAlignment="1" applyProtection="1">
      <alignment horizontal="right" vertical="center"/>
      <protection/>
    </xf>
    <xf numFmtId="0" fontId="3" fillId="0" borderId="54" xfId="0" applyFont="1" applyBorder="1" applyAlignment="1" applyProtection="1">
      <alignment horizontal="center" vertical="center" wrapText="1"/>
      <protection/>
    </xf>
    <xf numFmtId="0" fontId="3" fillId="0" borderId="75" xfId="0" applyFont="1" applyBorder="1" applyAlignment="1" applyProtection="1">
      <alignment horizontal="center" vertical="center" wrapText="1"/>
      <protection/>
    </xf>
    <xf numFmtId="166" fontId="3" fillId="0" borderId="74" xfId="44" applyNumberFormat="1" applyFont="1" applyBorder="1" applyAlignment="1" applyProtection="1">
      <alignment horizontal="right" vertical="center"/>
      <protection/>
    </xf>
    <xf numFmtId="0" fontId="3" fillId="0" borderId="14" xfId="0" applyFont="1" applyBorder="1" applyAlignment="1" applyProtection="1">
      <alignment horizontal="center" vertical="center" wrapText="1"/>
      <protection/>
    </xf>
    <xf numFmtId="166" fontId="3" fillId="0" borderId="70" xfId="44" applyNumberFormat="1" applyFont="1" applyBorder="1" applyAlignment="1" applyProtection="1">
      <alignment horizontal="right" vertical="center"/>
      <protection/>
    </xf>
    <xf numFmtId="0" fontId="3" fillId="0" borderId="48" xfId="0" applyFont="1" applyBorder="1" applyAlignment="1" applyProtection="1">
      <alignment horizontal="center" vertical="center" wrapText="1"/>
      <protection/>
    </xf>
    <xf numFmtId="166" fontId="3" fillId="0" borderId="55" xfId="44" applyNumberFormat="1" applyFont="1" applyBorder="1" applyAlignment="1" applyProtection="1">
      <alignment horizontal="right" vertical="center"/>
      <protection/>
    </xf>
    <xf numFmtId="0" fontId="3" fillId="0" borderId="61" xfId="0" applyFont="1" applyBorder="1" applyAlignment="1" applyProtection="1">
      <alignment horizontal="center" vertical="center" wrapText="1"/>
      <protection/>
    </xf>
    <xf numFmtId="0" fontId="3" fillId="0" borderId="32" xfId="0" applyFont="1" applyBorder="1" applyAlignment="1" applyProtection="1">
      <alignment horizontal="center" vertical="center" wrapText="1"/>
      <protection/>
    </xf>
    <xf numFmtId="0" fontId="2" fillId="0" borderId="32" xfId="0" applyFont="1" applyBorder="1" applyAlignment="1" applyProtection="1">
      <alignment horizontal="center" vertical="center"/>
      <protection/>
    </xf>
    <xf numFmtId="0" fontId="2" fillId="0" borderId="73" xfId="0" applyFont="1" applyBorder="1" applyAlignment="1" applyProtection="1">
      <alignment horizontal="center" vertical="center"/>
      <protection/>
    </xf>
    <xf numFmtId="166" fontId="3" fillId="0" borderId="63" xfId="44" applyNumberFormat="1" applyFont="1" applyBorder="1" applyAlignment="1" applyProtection="1">
      <alignment horizontal="right" vertical="center"/>
      <protection/>
    </xf>
    <xf numFmtId="0" fontId="3" fillId="35" borderId="31" xfId="0" applyFont="1" applyFill="1" applyBorder="1" applyAlignment="1" applyProtection="1">
      <alignment horizontal="center" vertical="center" wrapText="1"/>
      <protection/>
    </xf>
    <xf numFmtId="0" fontId="3" fillId="35" borderId="33" xfId="0" applyFont="1" applyFill="1" applyBorder="1" applyAlignment="1" applyProtection="1">
      <alignment horizontal="center" vertical="center" wrapText="1"/>
      <protection/>
    </xf>
    <xf numFmtId="0" fontId="2" fillId="35" borderId="32" xfId="0" applyFont="1" applyFill="1" applyBorder="1" applyAlignment="1" applyProtection="1">
      <alignment horizontal="center" vertical="center" wrapText="1"/>
      <protection/>
    </xf>
    <xf numFmtId="0" fontId="2" fillId="35" borderId="73" xfId="0" applyFont="1" applyFill="1" applyBorder="1" applyAlignment="1" applyProtection="1">
      <alignment horizontal="center" vertical="center" wrapText="1"/>
      <protection/>
    </xf>
    <xf numFmtId="0" fontId="3" fillId="0" borderId="26" xfId="0" applyFont="1" applyBorder="1" applyAlignment="1" applyProtection="1">
      <alignment horizontal="center" vertical="center" wrapText="1"/>
      <protection/>
    </xf>
    <xf numFmtId="0" fontId="3" fillId="0" borderId="34" xfId="0" applyFont="1" applyBorder="1" applyAlignment="1" applyProtection="1">
      <alignment horizontal="center" vertical="center"/>
      <protection/>
    </xf>
    <xf numFmtId="0" fontId="3" fillId="0" borderId="75" xfId="0" applyFont="1" applyBorder="1" applyAlignment="1" applyProtection="1">
      <alignment horizontal="center" vertical="center"/>
      <protection/>
    </xf>
    <xf numFmtId="0" fontId="3" fillId="0" borderId="76" xfId="0" applyFont="1" applyBorder="1" applyAlignment="1" applyProtection="1">
      <alignment horizontal="center" vertical="center"/>
      <protection/>
    </xf>
    <xf numFmtId="166" fontId="3" fillId="0" borderId="74" xfId="0" applyNumberFormat="1" applyFont="1" applyBorder="1" applyAlignment="1" applyProtection="1">
      <alignment vertical="center"/>
      <protection/>
    </xf>
    <xf numFmtId="166" fontId="3" fillId="0" borderId="0" xfId="0" applyNumberFormat="1" applyFont="1" applyAlignment="1" applyProtection="1">
      <alignment vertical="center"/>
      <protection/>
    </xf>
    <xf numFmtId="0" fontId="3" fillId="0" borderId="0" xfId="0" applyFont="1" applyAlignment="1" applyProtection="1">
      <alignment vertical="center"/>
      <protection/>
    </xf>
    <xf numFmtId="0" fontId="3" fillId="0" borderId="53" xfId="0" applyFont="1" applyBorder="1" applyAlignment="1" applyProtection="1">
      <alignment horizontal="center" vertical="center" wrapText="1"/>
      <protection/>
    </xf>
    <xf numFmtId="0" fontId="3" fillId="0" borderId="72" xfId="0" applyFont="1" applyBorder="1" applyAlignment="1" applyProtection="1">
      <alignment horizontal="center" vertical="center"/>
      <protection/>
    </xf>
    <xf numFmtId="0" fontId="3" fillId="0" borderId="15" xfId="0" applyFont="1" applyBorder="1" applyAlignment="1" applyProtection="1">
      <alignment horizontal="center" vertical="center"/>
      <protection/>
    </xf>
    <xf numFmtId="0" fontId="3" fillId="0" borderId="71" xfId="0" applyFont="1" applyBorder="1" applyAlignment="1" applyProtection="1">
      <alignment horizontal="center" vertical="center"/>
      <protection/>
    </xf>
    <xf numFmtId="166" fontId="3" fillId="0" borderId="68" xfId="0" applyNumberFormat="1" applyFont="1" applyBorder="1" applyAlignment="1" applyProtection="1">
      <alignment horizontal="center" vertical="center"/>
      <protection/>
    </xf>
    <xf numFmtId="0" fontId="2" fillId="0" borderId="0" xfId="0" applyFont="1" applyAlignment="1" applyProtection="1">
      <alignment horizontal="left" vertical="center" wrapText="1"/>
      <protection/>
    </xf>
    <xf numFmtId="166" fontId="2" fillId="0" borderId="0" xfId="0" applyNumberFormat="1" applyFont="1" applyAlignment="1" applyProtection="1">
      <alignment horizontal="center" vertical="center"/>
      <protection/>
    </xf>
    <xf numFmtId="0" fontId="2" fillId="37" borderId="19" xfId="0" applyFont="1" applyFill="1" applyBorder="1" applyAlignment="1" applyProtection="1">
      <alignment horizontal="center" vertical="center" wrapText="1"/>
      <protection locked="0"/>
    </xf>
    <xf numFmtId="0" fontId="2" fillId="37" borderId="27" xfId="0" applyFont="1" applyFill="1" applyBorder="1" applyAlignment="1" applyProtection="1">
      <alignment horizontal="center" vertical="center" wrapText="1"/>
      <protection locked="0"/>
    </xf>
    <xf numFmtId="0" fontId="2" fillId="37" borderId="44" xfId="0" applyFont="1" applyFill="1" applyBorder="1" applyAlignment="1" applyProtection="1">
      <alignment horizontal="center" vertical="center" wrapText="1"/>
      <protection locked="0"/>
    </xf>
    <xf numFmtId="0" fontId="2" fillId="37" borderId="78" xfId="0" applyFont="1" applyFill="1" applyBorder="1" applyAlignment="1" applyProtection="1">
      <alignment horizontal="center" vertical="center" wrapText="1"/>
      <protection locked="0"/>
    </xf>
    <xf numFmtId="0" fontId="63" fillId="0" borderId="0" xfId="0" applyFont="1" applyFill="1" applyAlignment="1" applyProtection="1">
      <alignment horizontal="center" vertical="center"/>
      <protection/>
    </xf>
    <xf numFmtId="170" fontId="0" fillId="0" borderId="0" xfId="0" applyNumberFormat="1" applyAlignment="1" applyProtection="1">
      <alignment/>
      <protection/>
    </xf>
    <xf numFmtId="0" fontId="0" fillId="0" borderId="0" xfId="0" applyAlignment="1" applyProtection="1">
      <alignment/>
      <protection/>
    </xf>
    <xf numFmtId="170" fontId="0" fillId="0" borderId="12" xfId="0" applyNumberFormat="1" applyBorder="1" applyAlignment="1" applyProtection="1">
      <alignment horizontal="center"/>
      <protection/>
    </xf>
    <xf numFmtId="170" fontId="0" fillId="0" borderId="12" xfId="0" applyNumberFormat="1" applyBorder="1" applyAlignment="1" applyProtection="1">
      <alignment/>
      <protection/>
    </xf>
    <xf numFmtId="0" fontId="0" fillId="0" borderId="12" xfId="0" applyBorder="1" applyAlignment="1" applyProtection="1">
      <alignment/>
      <protection/>
    </xf>
    <xf numFmtId="10" fontId="0" fillId="0" borderId="12" xfId="0" applyNumberFormat="1" applyBorder="1" applyAlignment="1" applyProtection="1">
      <alignment/>
      <protection/>
    </xf>
    <xf numFmtId="10" fontId="0" fillId="0" borderId="0" xfId="0" applyNumberFormat="1" applyAlignment="1" applyProtection="1">
      <alignment/>
      <protection/>
    </xf>
    <xf numFmtId="0" fontId="62" fillId="34" borderId="12" xfId="0" applyFont="1" applyFill="1" applyBorder="1" applyAlignment="1" applyProtection="1">
      <alignment horizontal="center" vertical="center" wrapText="1"/>
      <protection/>
    </xf>
    <xf numFmtId="0" fontId="0" fillId="0" borderId="12" xfId="0" applyBorder="1" applyAlignment="1" applyProtection="1">
      <alignment horizontal="center"/>
      <protection/>
    </xf>
    <xf numFmtId="0" fontId="63" fillId="46" borderId="12" xfId="0" applyFont="1" applyFill="1" applyBorder="1" applyAlignment="1" applyProtection="1">
      <alignment horizontal="center" vertical="center"/>
      <protection/>
    </xf>
    <xf numFmtId="0" fontId="64" fillId="17" borderId="12" xfId="0" applyFont="1" applyFill="1" applyBorder="1" applyAlignment="1" applyProtection="1">
      <alignment horizontal="center" vertical="center"/>
      <protection/>
    </xf>
    <xf numFmtId="0" fontId="66" fillId="34" borderId="12" xfId="0" applyFont="1" applyFill="1" applyBorder="1" applyAlignment="1" applyProtection="1">
      <alignment horizontal="center" vertical="center"/>
      <protection/>
    </xf>
    <xf numFmtId="170" fontId="0" fillId="0" borderId="12" xfId="0" applyNumberFormat="1" applyBorder="1" applyAlignment="1" applyProtection="1">
      <alignment horizontal="center" wrapText="1"/>
      <protection/>
    </xf>
    <xf numFmtId="170" fontId="0" fillId="0" borderId="12" xfId="0" applyNumberFormat="1" applyBorder="1" applyAlignment="1" applyProtection="1">
      <alignment horizontal="center"/>
      <protection/>
    </xf>
    <xf numFmtId="0" fontId="63" fillId="47" borderId="0" xfId="0" applyFont="1" applyFill="1" applyAlignment="1" applyProtection="1">
      <alignment horizontal="center" vertical="center"/>
      <protection/>
    </xf>
    <xf numFmtId="0" fontId="3" fillId="44" borderId="12" xfId="0" applyFont="1" applyFill="1" applyBorder="1" applyAlignment="1" applyProtection="1">
      <alignment horizontal="center" vertical="center" wrapText="1"/>
      <protection/>
    </xf>
    <xf numFmtId="44" fontId="64" fillId="0" borderId="12" xfId="0" applyNumberFormat="1" applyFont="1" applyBorder="1" applyAlignment="1" applyProtection="1">
      <alignment vertical="center"/>
      <protection/>
    </xf>
    <xf numFmtId="0" fontId="4" fillId="33" borderId="77" xfId="0" applyFont="1" applyFill="1" applyBorder="1" applyAlignment="1" applyProtection="1">
      <alignment horizontal="center" vertical="center"/>
      <protection/>
    </xf>
    <xf numFmtId="0" fontId="2" fillId="33" borderId="17" xfId="0" applyFont="1" applyFill="1" applyBorder="1" applyAlignment="1" applyProtection="1">
      <alignment horizontal="center" vertical="center" wrapText="1"/>
      <protection/>
    </xf>
    <xf numFmtId="0" fontId="3" fillId="33" borderId="11" xfId="0" applyFont="1" applyFill="1" applyBorder="1" applyAlignment="1" applyProtection="1">
      <alignment horizontal="center" vertical="center"/>
      <protection/>
    </xf>
    <xf numFmtId="167" fontId="6" fillId="0" borderId="58" xfId="0" applyNumberFormat="1" applyFont="1" applyFill="1" applyBorder="1" applyAlignment="1" applyProtection="1">
      <alignment horizontal="center" vertical="center" wrapText="1"/>
      <protection/>
    </xf>
    <xf numFmtId="167" fontId="6" fillId="0" borderId="41" xfId="0" applyNumberFormat="1" applyFont="1" applyFill="1" applyBorder="1" applyAlignment="1" applyProtection="1">
      <alignment horizontal="center" vertical="center" wrapText="1"/>
      <protection/>
    </xf>
    <xf numFmtId="167" fontId="6" fillId="0" borderId="43" xfId="0" applyNumberFormat="1" applyFont="1" applyBorder="1" applyAlignment="1" applyProtection="1">
      <alignment horizontal="center" vertical="center" wrapText="1"/>
      <protection/>
    </xf>
    <xf numFmtId="167" fontId="6" fillId="0" borderId="43" xfId="0" applyNumberFormat="1" applyFont="1" applyFill="1" applyBorder="1" applyAlignment="1" applyProtection="1">
      <alignment horizontal="center" vertical="center" wrapText="1"/>
      <protection/>
    </xf>
    <xf numFmtId="0" fontId="2" fillId="37" borderId="79" xfId="0" applyFont="1" applyFill="1" applyBorder="1" applyAlignment="1" applyProtection="1">
      <alignment horizontal="left" vertical="center"/>
      <protection/>
    </xf>
    <xf numFmtId="0" fontId="2" fillId="37" borderId="0" xfId="0" applyFont="1" applyFill="1" applyBorder="1" applyAlignment="1" applyProtection="1">
      <alignment horizontal="left" vertical="center"/>
      <protection/>
    </xf>
    <xf numFmtId="0" fontId="2" fillId="37" borderId="17" xfId="0" applyFont="1" applyFill="1" applyBorder="1" applyAlignment="1" applyProtection="1">
      <alignment horizontal="left" vertical="center"/>
      <protection/>
    </xf>
    <xf numFmtId="0" fontId="2" fillId="37" borderId="79" xfId="0" applyFont="1" applyFill="1" applyBorder="1" applyAlignment="1" applyProtection="1">
      <alignment vertical="center"/>
      <protection/>
    </xf>
    <xf numFmtId="0" fontId="2" fillId="37" borderId="17" xfId="0" applyFont="1" applyFill="1" applyBorder="1" applyAlignment="1" applyProtection="1">
      <alignment vertical="center"/>
      <protection/>
    </xf>
    <xf numFmtId="0" fontId="2" fillId="0" borderId="38" xfId="0" applyFont="1" applyBorder="1" applyAlignment="1" applyProtection="1">
      <alignment vertical="center"/>
      <protection/>
    </xf>
    <xf numFmtId="0" fontId="2" fillId="0" borderId="0" xfId="0" applyFont="1" applyBorder="1" applyAlignment="1" applyProtection="1">
      <alignment vertical="center"/>
      <protection/>
    </xf>
    <xf numFmtId="0" fontId="62" fillId="0" borderId="0" xfId="0" applyFont="1" applyFill="1" applyAlignment="1" applyProtection="1">
      <alignment horizontal="center" vertical="center" wrapText="1"/>
      <protection/>
    </xf>
    <xf numFmtId="0" fontId="62" fillId="48" borderId="80" xfId="0" applyFont="1" applyFill="1" applyBorder="1" applyAlignment="1" applyProtection="1">
      <alignment horizontal="center" vertical="center" wrapText="1"/>
      <protection/>
    </xf>
    <xf numFmtId="166" fontId="2" fillId="0" borderId="38" xfId="0" applyNumberFormat="1" applyFont="1" applyFill="1" applyBorder="1" applyAlignment="1" applyProtection="1">
      <alignment horizontal="left" vertical="center"/>
      <protection/>
    </xf>
    <xf numFmtId="166" fontId="2" fillId="0" borderId="38" xfId="0" applyNumberFormat="1" applyFont="1" applyFill="1" applyBorder="1" applyAlignment="1" applyProtection="1">
      <alignment vertical="center"/>
      <protection/>
    </xf>
    <xf numFmtId="0" fontId="2" fillId="0" borderId="81" xfId="0" applyFont="1" applyBorder="1" applyAlignment="1" applyProtection="1">
      <alignment vertical="center"/>
      <protection/>
    </xf>
    <xf numFmtId="0" fontId="2" fillId="0" borderId="79" xfId="0" applyFont="1" applyBorder="1" applyAlignment="1" applyProtection="1">
      <alignment vertical="center"/>
      <protection/>
    </xf>
    <xf numFmtId="0" fontId="2" fillId="0" borderId="82" xfId="0" applyFont="1" applyBorder="1" applyAlignment="1" applyProtection="1">
      <alignment vertical="center"/>
      <protection/>
    </xf>
    <xf numFmtId="0" fontId="2" fillId="0" borderId="83" xfId="0" applyFont="1" applyBorder="1" applyAlignment="1" applyProtection="1">
      <alignment vertical="center"/>
      <protection/>
    </xf>
    <xf numFmtId="0" fontId="2" fillId="0" borderId="30" xfId="0" applyFont="1" applyBorder="1" applyAlignment="1" applyProtection="1">
      <alignment vertical="center"/>
      <protection/>
    </xf>
    <xf numFmtId="0" fontId="2" fillId="0" borderId="17" xfId="0" applyFont="1" applyBorder="1" applyAlignment="1" applyProtection="1">
      <alignment vertical="center"/>
      <protection/>
    </xf>
    <xf numFmtId="0" fontId="2" fillId="0" borderId="84" xfId="0" applyFont="1" applyBorder="1" applyAlignment="1" applyProtection="1">
      <alignment vertical="center"/>
      <protection/>
    </xf>
    <xf numFmtId="0" fontId="2" fillId="37" borderId="30" xfId="0" applyFont="1" applyFill="1" applyBorder="1" applyAlignment="1" applyProtection="1">
      <alignment vertical="center"/>
      <protection locked="0"/>
    </xf>
    <xf numFmtId="0" fontId="2" fillId="37" borderId="17" xfId="0" applyFont="1" applyFill="1" applyBorder="1" applyAlignment="1" applyProtection="1">
      <alignment vertical="center"/>
      <protection locked="0"/>
    </xf>
    <xf numFmtId="0" fontId="2" fillId="37" borderId="84" xfId="0" applyFont="1" applyFill="1" applyBorder="1" applyAlignment="1" applyProtection="1">
      <alignment vertical="center"/>
      <protection locked="0"/>
    </xf>
    <xf numFmtId="0" fontId="2" fillId="37" borderId="81" xfId="0" applyFont="1" applyFill="1" applyBorder="1" applyAlignment="1" applyProtection="1">
      <alignment horizontal="left" vertical="center"/>
      <protection locked="0"/>
    </xf>
    <xf numFmtId="0" fontId="2" fillId="37" borderId="79" xfId="0" applyFont="1" applyFill="1" applyBorder="1" applyAlignment="1" applyProtection="1">
      <alignment horizontal="left" vertical="center"/>
      <protection locked="0"/>
    </xf>
    <xf numFmtId="0" fontId="2" fillId="37" borderId="38" xfId="0" applyFont="1" applyFill="1" applyBorder="1" applyAlignment="1" applyProtection="1">
      <alignment horizontal="left" vertical="center"/>
      <protection locked="0"/>
    </xf>
    <xf numFmtId="0" fontId="2" fillId="37" borderId="0" xfId="0" applyFont="1" applyFill="1" applyBorder="1" applyAlignment="1" applyProtection="1">
      <alignment horizontal="left" vertical="center"/>
      <protection locked="0"/>
    </xf>
    <xf numFmtId="0" fontId="2" fillId="37" borderId="30" xfId="0" applyFont="1" applyFill="1" applyBorder="1" applyAlignment="1" applyProtection="1">
      <alignment horizontal="left" vertical="center"/>
      <protection locked="0"/>
    </xf>
    <xf numFmtId="0" fontId="2" fillId="37" borderId="17" xfId="0" applyFont="1" applyFill="1" applyBorder="1" applyAlignment="1" applyProtection="1">
      <alignment horizontal="left" vertical="center"/>
      <protection locked="0"/>
    </xf>
    <xf numFmtId="0" fontId="2" fillId="37" borderId="81" xfId="0" applyFont="1" applyFill="1" applyBorder="1" applyAlignment="1" applyProtection="1">
      <alignment vertical="center"/>
      <protection locked="0"/>
    </xf>
    <xf numFmtId="0" fontId="2" fillId="37" borderId="79" xfId="0" applyFont="1" applyFill="1" applyBorder="1" applyAlignment="1" applyProtection="1">
      <alignment vertical="center"/>
      <protection locked="0"/>
    </xf>
    <xf numFmtId="0" fontId="2" fillId="37" borderId="82" xfId="0" applyFont="1" applyFill="1" applyBorder="1" applyAlignment="1" applyProtection="1">
      <alignment vertical="center"/>
      <protection locked="0"/>
    </xf>
    <xf numFmtId="0" fontId="2" fillId="37" borderId="38" xfId="0" applyFont="1" applyFill="1" applyBorder="1" applyAlignment="1" applyProtection="1">
      <alignment vertical="center"/>
      <protection locked="0"/>
    </xf>
    <xf numFmtId="0" fontId="2" fillId="37" borderId="0" xfId="0" applyFont="1" applyFill="1" applyBorder="1" applyAlignment="1" applyProtection="1">
      <alignment vertical="center"/>
      <protection locked="0"/>
    </xf>
    <xf numFmtId="0" fontId="2" fillId="37" borderId="83" xfId="0" applyFont="1" applyFill="1" applyBorder="1" applyAlignment="1" applyProtection="1">
      <alignment vertical="center"/>
      <protection locked="0"/>
    </xf>
    <xf numFmtId="0" fontId="77" fillId="0" borderId="0" xfId="0" applyFont="1" applyFill="1" applyBorder="1" applyAlignment="1" applyProtection="1">
      <alignment horizontal="left" vertical="center" wrapText="1"/>
      <protection/>
    </xf>
    <xf numFmtId="166" fontId="62" fillId="0" borderId="10" xfId="44" applyNumberFormat="1" applyFont="1" applyFill="1" applyBorder="1" applyAlignment="1" applyProtection="1">
      <alignment horizontal="center" vertical="center"/>
      <protection/>
    </xf>
    <xf numFmtId="10" fontId="62" fillId="0" borderId="10" xfId="44" applyNumberFormat="1" applyFont="1" applyFill="1" applyBorder="1" applyAlignment="1" applyProtection="1">
      <alignment horizontal="center" vertical="center" wrapText="1"/>
      <protection/>
    </xf>
    <xf numFmtId="170" fontId="62" fillId="0" borderId="10" xfId="44" applyNumberFormat="1" applyFont="1" applyFill="1" applyBorder="1" applyAlignment="1" applyProtection="1">
      <alignment horizontal="center" vertical="center"/>
      <protection/>
    </xf>
    <xf numFmtId="10" fontId="62" fillId="0" borderId="12" xfId="58" applyNumberFormat="1" applyFont="1" applyFill="1" applyBorder="1" applyAlignment="1" applyProtection="1">
      <alignment horizontal="center" vertical="center"/>
      <protection/>
    </xf>
    <xf numFmtId="170" fontId="62" fillId="0" borderId="12" xfId="44" applyNumberFormat="1" applyFont="1" applyFill="1" applyBorder="1" applyAlignment="1" applyProtection="1">
      <alignment horizontal="center" vertical="center"/>
      <protection/>
    </xf>
    <xf numFmtId="0" fontId="2" fillId="37" borderId="16" xfId="0" applyFont="1" applyFill="1" applyBorder="1" applyAlignment="1" applyProtection="1">
      <alignment horizontal="left" vertical="center"/>
      <protection locked="0"/>
    </xf>
    <xf numFmtId="0" fontId="2" fillId="37" borderId="16" xfId="0" applyFont="1" applyFill="1" applyBorder="1" applyAlignment="1" applyProtection="1">
      <alignment vertical="center"/>
      <protection locked="0"/>
    </xf>
    <xf numFmtId="0" fontId="3" fillId="37" borderId="16" xfId="0" applyFont="1" applyFill="1" applyBorder="1" applyAlignment="1" applyProtection="1">
      <alignment vertical="center"/>
      <protection locked="0"/>
    </xf>
    <xf numFmtId="0" fontId="2" fillId="0" borderId="16" xfId="0" applyFont="1" applyBorder="1" applyAlignment="1" applyProtection="1">
      <alignment horizontal="left" vertical="center"/>
      <protection/>
    </xf>
    <xf numFmtId="0" fontId="3" fillId="0" borderId="62" xfId="0" applyFont="1" applyBorder="1" applyAlignment="1" applyProtection="1">
      <alignment horizontal="left" vertical="center"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704850</xdr:colOff>
      <xdr:row>0</xdr:row>
      <xdr:rowOff>171450</xdr:rowOff>
    </xdr:from>
    <xdr:to>
      <xdr:col>1</xdr:col>
      <xdr:colOff>390525</xdr:colOff>
      <xdr:row>3</xdr:row>
      <xdr:rowOff>95250</xdr:rowOff>
    </xdr:to>
    <xdr:pic>
      <xdr:nvPicPr>
        <xdr:cNvPr id="1" name="Immagine 2"/>
        <xdr:cNvPicPr preferRelativeResize="1">
          <a:picLocks noChangeAspect="1"/>
        </xdr:cNvPicPr>
      </xdr:nvPicPr>
      <xdr:blipFill>
        <a:blip r:embed="rId1"/>
        <a:stretch>
          <a:fillRect/>
        </a:stretch>
      </xdr:blipFill>
      <xdr:spPr>
        <a:xfrm>
          <a:off x="704850" y="171450"/>
          <a:ext cx="866775" cy="723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219075</xdr:colOff>
      <xdr:row>0</xdr:row>
      <xdr:rowOff>66675</xdr:rowOff>
    </xdr:from>
    <xdr:to>
      <xdr:col>0</xdr:col>
      <xdr:colOff>838200</xdr:colOff>
      <xdr:row>3</xdr:row>
      <xdr:rowOff>400050</xdr:rowOff>
    </xdr:to>
    <xdr:pic>
      <xdr:nvPicPr>
        <xdr:cNvPr id="1" name="Immagine 2"/>
        <xdr:cNvPicPr preferRelativeResize="1">
          <a:picLocks noChangeAspect="1"/>
        </xdr:cNvPicPr>
      </xdr:nvPicPr>
      <xdr:blipFill>
        <a:blip r:embed="rId1"/>
        <a:stretch>
          <a:fillRect/>
        </a:stretch>
      </xdr:blipFill>
      <xdr:spPr>
        <a:xfrm>
          <a:off x="219075" y="66675"/>
          <a:ext cx="619125" cy="933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AB76"/>
  <sheetViews>
    <sheetView tabSelected="1" zoomScalePageLayoutView="0" workbookViewId="0" topLeftCell="A1">
      <selection activeCell="P36" sqref="P36"/>
    </sheetView>
  </sheetViews>
  <sheetFormatPr defaultColWidth="11.00390625" defaultRowHeight="15.75" outlineLevelCol="1"/>
  <cols>
    <col min="1" max="1" width="15.50390625" style="114" customWidth="1"/>
    <col min="2" max="2" width="14.00390625" style="206" customWidth="1"/>
    <col min="3" max="3" width="15.875" style="206" customWidth="1"/>
    <col min="4" max="4" width="49.75390625" style="317" customWidth="1"/>
    <col min="5" max="5" width="13.75390625" style="318" hidden="1" customWidth="1"/>
    <col min="6" max="6" width="9.50390625" style="212" hidden="1" customWidth="1"/>
    <col min="7" max="7" width="13.50390625" style="212" hidden="1" customWidth="1"/>
    <col min="8" max="8" width="9.50390625" style="284" customWidth="1" outlineLevel="1"/>
    <col min="9" max="9" width="8.125" style="10" customWidth="1" outlineLevel="1"/>
    <col min="10" max="10" width="4.25390625" style="10" customWidth="1" outlineLevel="1"/>
    <col min="11" max="13" width="3.50390625" style="10" customWidth="1" outlineLevel="1"/>
    <col min="14" max="14" width="4.50390625" style="10" bestFit="1" customWidth="1" outlineLevel="1"/>
    <col min="15" max="15" width="8.875" style="10" bestFit="1" customWidth="1" outlineLevel="1"/>
    <col min="16" max="16" width="11.50390625" style="10" customWidth="1" outlineLevel="1"/>
    <col min="17" max="17" width="13.25390625" style="10" customWidth="1" outlineLevel="1"/>
    <col min="18" max="18" width="12.00390625" style="226" hidden="1" customWidth="1" outlineLevel="1"/>
    <col min="19" max="19" width="12.00390625" style="260" hidden="1" customWidth="1" outlineLevel="1"/>
    <col min="20" max="20" width="13.625" style="226" hidden="1" customWidth="1" outlineLevel="1"/>
    <col min="21" max="21" width="13.50390625" style="226" hidden="1" customWidth="1" outlineLevel="1"/>
    <col min="22" max="22" width="18.125" style="10" hidden="1" customWidth="1"/>
    <col min="23" max="23" width="22.125" style="10" hidden="1" customWidth="1"/>
    <col min="24" max="24" width="22.00390625" style="10" hidden="1" customWidth="1"/>
    <col min="25" max="25" width="22.00390625" style="10" customWidth="1"/>
    <col min="26" max="28" width="11.00390625" style="10" customWidth="1"/>
    <col min="29" max="16384" width="11.00390625" style="10" customWidth="1"/>
  </cols>
  <sheetData>
    <row r="1" spans="1:25" ht="21" customHeight="1">
      <c r="A1" s="114" t="s">
        <v>0</v>
      </c>
      <c r="D1" s="207" t="s">
        <v>59</v>
      </c>
      <c r="E1" s="208"/>
      <c r="F1" s="209"/>
      <c r="G1" s="209"/>
      <c r="H1" s="210"/>
      <c r="I1" s="211"/>
      <c r="J1" s="211"/>
      <c r="K1" s="211"/>
      <c r="L1" s="211"/>
      <c r="M1" s="211"/>
      <c r="N1" s="211"/>
      <c r="O1" s="211"/>
      <c r="P1" s="211"/>
      <c r="Q1" s="211"/>
      <c r="R1" s="212"/>
      <c r="S1" s="213"/>
      <c r="T1" s="212"/>
      <c r="U1" s="212"/>
      <c r="V1" s="211"/>
      <c r="W1" s="211"/>
      <c r="X1" s="211"/>
      <c r="Y1" s="211"/>
    </row>
    <row r="2" spans="2:25" ht="21" customHeight="1">
      <c r="B2" s="214"/>
      <c r="D2" s="207"/>
      <c r="E2" s="209"/>
      <c r="F2" s="215" t="s">
        <v>121</v>
      </c>
      <c r="G2" s="215"/>
      <c r="H2" s="215"/>
      <c r="I2" s="215"/>
      <c r="J2" s="215"/>
      <c r="K2" s="215"/>
      <c r="L2" s="215"/>
      <c r="M2" s="215"/>
      <c r="N2" s="215"/>
      <c r="O2" s="215"/>
      <c r="P2" s="211"/>
      <c r="Q2" s="211"/>
      <c r="R2" s="212"/>
      <c r="S2" s="213"/>
      <c r="T2" s="212"/>
      <c r="U2" s="212"/>
      <c r="V2" s="211"/>
      <c r="W2" s="211"/>
      <c r="X2" s="211"/>
      <c r="Y2" s="211"/>
    </row>
    <row r="3" spans="2:25" ht="21" customHeight="1">
      <c r="B3" s="214"/>
      <c r="D3" s="381" t="s">
        <v>262</v>
      </c>
      <c r="E3" s="208"/>
      <c r="F3" s="215"/>
      <c r="G3" s="215"/>
      <c r="H3" s="215"/>
      <c r="I3" s="215"/>
      <c r="J3" s="215"/>
      <c r="K3" s="215"/>
      <c r="L3" s="215"/>
      <c r="M3" s="215"/>
      <c r="N3" s="215"/>
      <c r="O3" s="215"/>
      <c r="P3" s="211"/>
      <c r="Q3" s="211"/>
      <c r="R3" s="212"/>
      <c r="S3" s="213"/>
      <c r="T3" s="212"/>
      <c r="U3" s="212"/>
      <c r="V3" s="211"/>
      <c r="W3" s="211"/>
      <c r="X3" s="211"/>
      <c r="Y3" s="211"/>
    </row>
    <row r="4" spans="2:25" ht="21" customHeight="1">
      <c r="B4" s="216"/>
      <c r="D4" s="381"/>
      <c r="E4" s="208"/>
      <c r="F4" s="215"/>
      <c r="G4" s="215"/>
      <c r="H4" s="215"/>
      <c r="I4" s="215"/>
      <c r="J4" s="215"/>
      <c r="K4" s="215"/>
      <c r="L4" s="215"/>
      <c r="M4" s="215"/>
      <c r="N4" s="215"/>
      <c r="O4" s="215"/>
      <c r="P4" s="211"/>
      <c r="Q4" s="211"/>
      <c r="R4" s="212"/>
      <c r="S4" s="213"/>
      <c r="T4" s="212"/>
      <c r="U4" s="212"/>
      <c r="V4" s="211"/>
      <c r="W4" s="211"/>
      <c r="X4" s="211"/>
      <c r="Y4" s="211"/>
    </row>
    <row r="5" spans="4:25" ht="21" customHeight="1">
      <c r="D5" s="381"/>
      <c r="E5" s="217"/>
      <c r="F5" s="217"/>
      <c r="G5" s="217"/>
      <c r="H5" s="218"/>
      <c r="I5" s="219"/>
      <c r="J5" s="220"/>
      <c r="K5" s="221" t="s">
        <v>0</v>
      </c>
      <c r="L5" s="211"/>
      <c r="M5" s="211"/>
      <c r="N5" s="211"/>
      <c r="O5" s="211"/>
      <c r="P5" s="211"/>
      <c r="Q5" s="211"/>
      <c r="R5" s="212"/>
      <c r="S5" s="213"/>
      <c r="T5" s="212"/>
      <c r="U5" s="212"/>
      <c r="V5" s="211"/>
      <c r="W5" s="211"/>
      <c r="X5" s="211"/>
      <c r="Y5" s="211"/>
    </row>
    <row r="6" spans="2:19" ht="21" customHeight="1" thickBot="1">
      <c r="B6" s="223"/>
      <c r="C6" s="223"/>
      <c r="D6" s="224"/>
      <c r="E6" s="222"/>
      <c r="F6" s="222"/>
      <c r="G6" s="222"/>
      <c r="H6" s="219"/>
      <c r="I6" s="219"/>
      <c r="J6" s="219"/>
      <c r="K6" s="219"/>
      <c r="L6" s="219"/>
      <c r="M6" s="220"/>
      <c r="N6" s="225"/>
      <c r="O6" s="225"/>
      <c r="P6" s="225"/>
      <c r="Q6" s="225"/>
      <c r="R6" s="212"/>
      <c r="S6" s="213"/>
    </row>
    <row r="7" spans="1:21" ht="42" customHeight="1">
      <c r="A7" s="227" t="s">
        <v>60</v>
      </c>
      <c r="B7" s="227" t="s">
        <v>61</v>
      </c>
      <c r="C7" s="228" t="s">
        <v>1</v>
      </c>
      <c r="D7" s="190" t="s">
        <v>62</v>
      </c>
      <c r="E7" s="196" t="s">
        <v>63</v>
      </c>
      <c r="F7" s="197"/>
      <c r="G7" s="198"/>
      <c r="H7" s="194"/>
      <c r="I7" s="194"/>
      <c r="J7" s="194"/>
      <c r="K7" s="194"/>
      <c r="L7" s="194"/>
      <c r="M7" s="194"/>
      <c r="N7" s="194"/>
      <c r="O7" s="194"/>
      <c r="P7" s="194"/>
      <c r="Q7" s="195"/>
      <c r="R7" s="196"/>
      <c r="S7" s="197"/>
      <c r="T7" s="197"/>
      <c r="U7" s="198"/>
    </row>
    <row r="8" spans="1:21" ht="12.75" customHeight="1" thickBot="1">
      <c r="A8" s="229"/>
      <c r="B8" s="229"/>
      <c r="C8" s="230"/>
      <c r="D8" s="191"/>
      <c r="E8" s="199"/>
      <c r="F8" s="200"/>
      <c r="G8" s="201"/>
      <c r="H8" s="200"/>
      <c r="I8" s="200"/>
      <c r="J8" s="200"/>
      <c r="K8" s="200"/>
      <c r="L8" s="200"/>
      <c r="M8" s="200"/>
      <c r="N8" s="200"/>
      <c r="O8" s="200"/>
      <c r="P8" s="200"/>
      <c r="Q8" s="201"/>
      <c r="R8" s="199"/>
      <c r="S8" s="200"/>
      <c r="T8" s="200"/>
      <c r="U8" s="201"/>
    </row>
    <row r="9" spans="1:25" s="234" customFormat="1" ht="63.75" customHeight="1" thickBot="1">
      <c r="A9" s="11"/>
      <c r="B9" s="12" t="s">
        <v>14</v>
      </c>
      <c r="C9" s="13" t="s">
        <v>1</v>
      </c>
      <c r="D9" s="14" t="s">
        <v>2</v>
      </c>
      <c r="E9" s="15" t="s">
        <v>3</v>
      </c>
      <c r="F9" s="16"/>
      <c r="G9" s="238" t="s">
        <v>64</v>
      </c>
      <c r="H9" s="17" t="s">
        <v>65</v>
      </c>
      <c r="I9" s="18" t="s">
        <v>5</v>
      </c>
      <c r="J9" s="18" t="s">
        <v>6</v>
      </c>
      <c r="K9" s="18" t="s">
        <v>7</v>
      </c>
      <c r="L9" s="18" t="s">
        <v>8</v>
      </c>
      <c r="M9" s="18" t="s">
        <v>9</v>
      </c>
      <c r="N9" s="18" t="s">
        <v>10</v>
      </c>
      <c r="O9" s="18" t="s">
        <v>11</v>
      </c>
      <c r="P9" s="18" t="s">
        <v>12</v>
      </c>
      <c r="Q9" s="18" t="s">
        <v>13</v>
      </c>
      <c r="R9" s="19" t="s">
        <v>124</v>
      </c>
      <c r="S9" s="133" t="s">
        <v>127</v>
      </c>
      <c r="T9" s="19" t="s">
        <v>126</v>
      </c>
      <c r="U9" s="19" t="s">
        <v>123</v>
      </c>
      <c r="V9" s="232" t="s">
        <v>130</v>
      </c>
      <c r="W9" s="233" t="s">
        <v>128</v>
      </c>
      <c r="X9" s="233" t="s">
        <v>129</v>
      </c>
      <c r="Y9" s="355"/>
    </row>
    <row r="10" spans="1:28" s="206" customFormat="1" ht="21" customHeight="1" thickBot="1">
      <c r="A10" s="178" t="s">
        <v>14</v>
      </c>
      <c r="B10" s="20" t="s">
        <v>67</v>
      </c>
      <c r="C10" s="2" t="s">
        <v>15</v>
      </c>
      <c r="D10" s="160" t="s">
        <v>66</v>
      </c>
      <c r="E10" s="21">
        <v>92.23</v>
      </c>
      <c r="F10" s="168"/>
      <c r="G10" s="235">
        <v>0</v>
      </c>
      <c r="H10" s="22">
        <f>SUM(I10:Q10)</f>
        <v>0</v>
      </c>
      <c r="I10" s="134"/>
      <c r="J10" s="134"/>
      <c r="K10" s="134"/>
      <c r="L10" s="134"/>
      <c r="M10" s="134"/>
      <c r="N10" s="134"/>
      <c r="O10" s="134"/>
      <c r="P10" s="134"/>
      <c r="Q10" s="135"/>
      <c r="R10" s="121">
        <f>+H10*(E10+F10+G10)</f>
        <v>0</v>
      </c>
      <c r="S10" s="115">
        <f>IF(H10&gt;=15,-50%,IF(H10&gt;=11,-37.86%,IF(H10&gt;=7,-30%,IF(H10&gt;=5,-20%,IF(H10&gt;1,-11.79%,0)))))</f>
        <v>0</v>
      </c>
      <c r="T10" s="158">
        <f aca="true" t="shared" si="0" ref="T10:T37">(E10+F10+G10)*(1+S10)</f>
        <v>92.23</v>
      </c>
      <c r="U10" s="117">
        <f>T10*H10</f>
        <v>0</v>
      </c>
      <c r="V10" s="236">
        <f>T10*0.85</f>
        <v>78.3955</v>
      </c>
      <c r="W10" s="236">
        <f>T10-V10</f>
        <v>13.834500000000006</v>
      </c>
      <c r="X10" s="236">
        <f>W10*H10</f>
        <v>0</v>
      </c>
      <c r="Y10" s="356" t="s">
        <v>261</v>
      </c>
      <c r="AB10" s="237"/>
    </row>
    <row r="11" spans="1:25" s="206" customFormat="1" ht="16.5" thickBot="1">
      <c r="A11" s="159"/>
      <c r="B11" s="20" t="s">
        <v>69</v>
      </c>
      <c r="C11" s="2" t="s">
        <v>16</v>
      </c>
      <c r="D11" s="192"/>
      <c r="E11" s="21">
        <v>92.23</v>
      </c>
      <c r="F11" s="193"/>
      <c r="G11" s="235">
        <v>0</v>
      </c>
      <c r="H11" s="22">
        <f>SUM(I11:Q11)</f>
        <v>0</v>
      </c>
      <c r="I11" s="134"/>
      <c r="J11" s="134"/>
      <c r="K11" s="134"/>
      <c r="L11" s="134"/>
      <c r="M11" s="134"/>
      <c r="N11" s="134"/>
      <c r="O11" s="134"/>
      <c r="P11" s="134"/>
      <c r="Q11" s="135"/>
      <c r="R11" s="121">
        <f>+H11*(E11+F11+G11)</f>
        <v>0</v>
      </c>
      <c r="S11" s="115">
        <f>IF(H11&gt;=15,-50%,IF(H11&gt;=11,-37.86%,IF(H11&gt;=7,-30%,IF(H11&gt;=5,-20%,IF(H11&gt;1,-11.79%,0)))))</f>
        <v>0</v>
      </c>
      <c r="T11" s="158">
        <f t="shared" si="0"/>
        <v>92.23</v>
      </c>
      <c r="U11" s="117">
        <f>T11*H11</f>
        <v>0</v>
      </c>
      <c r="V11" s="236">
        <f>V10</f>
        <v>78.3955</v>
      </c>
      <c r="W11" s="236">
        <f>T11-V10</f>
        <v>13.834500000000006</v>
      </c>
      <c r="X11" s="236">
        <f>W11*H11</f>
        <v>0</v>
      </c>
      <c r="Y11" s="356"/>
    </row>
    <row r="12" spans="1:24" ht="32.25" thickBot="1">
      <c r="A12" s="26"/>
      <c r="B12" s="27" t="s">
        <v>17</v>
      </c>
      <c r="C12" s="28" t="s">
        <v>1</v>
      </c>
      <c r="D12" s="14" t="s">
        <v>18</v>
      </c>
      <c r="E12" s="29" t="s">
        <v>19</v>
      </c>
      <c r="F12" s="30"/>
      <c r="G12" s="238" t="s">
        <v>64</v>
      </c>
      <c r="H12" s="31" t="s">
        <v>65</v>
      </c>
      <c r="I12" s="239" t="s">
        <v>5</v>
      </c>
      <c r="J12" s="239" t="s">
        <v>6</v>
      </c>
      <c r="K12" s="239" t="s">
        <v>7</v>
      </c>
      <c r="L12" s="239" t="s">
        <v>8</v>
      </c>
      <c r="M12" s="239" t="s">
        <v>9</v>
      </c>
      <c r="N12" s="239" t="s">
        <v>10</v>
      </c>
      <c r="O12" s="239" t="s">
        <v>11</v>
      </c>
      <c r="P12" s="239" t="s">
        <v>12</v>
      </c>
      <c r="Q12" s="240" t="s">
        <v>13</v>
      </c>
      <c r="R12" s="19" t="s">
        <v>124</v>
      </c>
      <c r="S12" s="133" t="s">
        <v>127</v>
      </c>
      <c r="T12" s="19" t="s">
        <v>126</v>
      </c>
      <c r="U12" s="19" t="s">
        <v>123</v>
      </c>
      <c r="W12" s="241"/>
      <c r="X12" s="241"/>
    </row>
    <row r="13" spans="1:25" ht="16.5" thickBot="1">
      <c r="A13" s="183" t="s">
        <v>20</v>
      </c>
      <c r="B13" s="32" t="s">
        <v>70</v>
      </c>
      <c r="C13" s="33" t="s">
        <v>15</v>
      </c>
      <c r="D13" s="184" t="s">
        <v>21</v>
      </c>
      <c r="E13" s="34">
        <v>96.77</v>
      </c>
      <c r="F13" s="186"/>
      <c r="G13" s="242">
        <v>0</v>
      </c>
      <c r="H13" s="3">
        <f>SUM(I13:Q13)</f>
        <v>0</v>
      </c>
      <c r="I13" s="134"/>
      <c r="J13" s="134"/>
      <c r="K13" s="134"/>
      <c r="L13" s="134"/>
      <c r="M13" s="134"/>
      <c r="N13" s="134"/>
      <c r="O13" s="134"/>
      <c r="P13" s="134"/>
      <c r="Q13" s="135"/>
      <c r="R13" s="121">
        <f>+H13*(E13+F13+G13)</f>
        <v>0</v>
      </c>
      <c r="S13" s="115">
        <f>IF(H13&gt;=15,-50%,IF(H13&gt;=11,-37.86%,IF(H13&gt;=7,-30%,IF(H13&gt;=5,-20%,IF(H13&gt;1,-11.79%,0)))))</f>
        <v>0</v>
      </c>
      <c r="T13" s="158">
        <f t="shared" si="0"/>
        <v>96.77</v>
      </c>
      <c r="U13" s="117">
        <f>T13*H13</f>
        <v>0</v>
      </c>
      <c r="V13" s="243">
        <f>T13*0.85</f>
        <v>82.2545</v>
      </c>
      <c r="W13" s="236">
        <f>T13-V13</f>
        <v>14.515500000000003</v>
      </c>
      <c r="X13" s="236">
        <f>W13*H13</f>
        <v>0</v>
      </c>
      <c r="Y13" s="356" t="s">
        <v>261</v>
      </c>
    </row>
    <row r="14" spans="1:25" ht="16.5" thickBot="1">
      <c r="A14" s="159"/>
      <c r="B14" s="35" t="s">
        <v>71</v>
      </c>
      <c r="C14" s="36" t="s">
        <v>16</v>
      </c>
      <c r="D14" s="185"/>
      <c r="E14" s="34">
        <v>96.77</v>
      </c>
      <c r="F14" s="187"/>
      <c r="G14" s="242">
        <v>0</v>
      </c>
      <c r="H14" s="3">
        <f>SUM(I14:Q14)</f>
        <v>0</v>
      </c>
      <c r="I14" s="134"/>
      <c r="J14" s="134"/>
      <c r="K14" s="134"/>
      <c r="L14" s="134"/>
      <c r="M14" s="134"/>
      <c r="N14" s="134"/>
      <c r="O14" s="134"/>
      <c r="P14" s="134"/>
      <c r="Q14" s="135"/>
      <c r="R14" s="121">
        <f>+H14*(E14+F14+G14)</f>
        <v>0</v>
      </c>
      <c r="S14" s="115">
        <f>IF(H14&gt;=15,-50%,IF(H14&gt;=11,-37.86%,IF(H14&gt;=7,-30%,IF(H14&gt;=5,-20%,IF(H14&gt;1,-11.79%,0)))))</f>
        <v>0</v>
      </c>
      <c r="T14" s="158">
        <f t="shared" si="0"/>
        <v>96.77</v>
      </c>
      <c r="U14" s="117">
        <f>T14*H14</f>
        <v>0</v>
      </c>
      <c r="V14" s="243">
        <f>V13</f>
        <v>82.2545</v>
      </c>
      <c r="W14" s="236">
        <f>T14-V13</f>
        <v>14.515500000000003</v>
      </c>
      <c r="X14" s="236">
        <f>W14*H14</f>
        <v>0</v>
      </c>
      <c r="Y14" s="356"/>
    </row>
    <row r="15" spans="1:21" ht="32.25" thickBot="1">
      <c r="A15" s="38"/>
      <c r="B15" s="39" t="s">
        <v>72</v>
      </c>
      <c r="C15" s="40" t="s">
        <v>1</v>
      </c>
      <c r="D15" s="41" t="s">
        <v>22</v>
      </c>
      <c r="E15" s="42" t="s">
        <v>23</v>
      </c>
      <c r="F15" s="43" t="s">
        <v>24</v>
      </c>
      <c r="G15" s="238" t="s">
        <v>64</v>
      </c>
      <c r="H15" s="31" t="s">
        <v>65</v>
      </c>
      <c r="I15" s="239" t="s">
        <v>5</v>
      </c>
      <c r="J15" s="239" t="s">
        <v>6</v>
      </c>
      <c r="K15" s="239" t="s">
        <v>7</v>
      </c>
      <c r="L15" s="239" t="s">
        <v>8</v>
      </c>
      <c r="M15" s="239" t="s">
        <v>9</v>
      </c>
      <c r="N15" s="239" t="s">
        <v>10</v>
      </c>
      <c r="O15" s="239" t="s">
        <v>11</v>
      </c>
      <c r="P15" s="239" t="s">
        <v>12</v>
      </c>
      <c r="Q15" s="240" t="s">
        <v>13</v>
      </c>
      <c r="R15" s="19" t="s">
        <v>124</v>
      </c>
      <c r="S15" s="133" t="s">
        <v>127</v>
      </c>
      <c r="T15" s="19" t="s">
        <v>126</v>
      </c>
      <c r="U15" s="19" t="s">
        <v>123</v>
      </c>
    </row>
    <row r="16" spans="1:21" ht="15.75">
      <c r="A16" s="178" t="s">
        <v>122</v>
      </c>
      <c r="B16" s="44" t="s">
        <v>73</v>
      </c>
      <c r="C16" s="45" t="s">
        <v>15</v>
      </c>
      <c r="D16" s="202" t="s">
        <v>25</v>
      </c>
      <c r="E16" s="46">
        <v>81.65</v>
      </c>
      <c r="F16" s="180"/>
      <c r="G16" s="235">
        <v>0</v>
      </c>
      <c r="H16" s="3">
        <f>SUM(I16:Q16)</f>
        <v>0</v>
      </c>
      <c r="I16" s="134"/>
      <c r="J16" s="134"/>
      <c r="K16" s="134"/>
      <c r="L16" s="134"/>
      <c r="M16" s="134"/>
      <c r="N16" s="134"/>
      <c r="O16" s="134"/>
      <c r="P16" s="134"/>
      <c r="Q16" s="135"/>
      <c r="R16" s="121">
        <f>+H16*(E16+F16+G16)</f>
        <v>0</v>
      </c>
      <c r="S16" s="115">
        <f>IF(H16&gt;=15,-50%,IF(H16&gt;=11,-37.86%,IF(H16&gt;=7,-30%,IF(H16&gt;=5,-20%,IF(H16&gt;1,-11.79%,0)))))</f>
        <v>0</v>
      </c>
      <c r="T16" s="24">
        <f t="shared" si="0"/>
        <v>81.65</v>
      </c>
      <c r="U16" s="117">
        <f>T16*H16</f>
        <v>0</v>
      </c>
    </row>
    <row r="17" spans="1:21" ht="15.75">
      <c r="A17" s="159"/>
      <c r="B17" s="47" t="s">
        <v>74</v>
      </c>
      <c r="C17" s="48" t="s">
        <v>16</v>
      </c>
      <c r="D17" s="203"/>
      <c r="E17" s="46">
        <v>81.65</v>
      </c>
      <c r="F17" s="182"/>
      <c r="G17" s="235">
        <v>0</v>
      </c>
      <c r="H17" s="3">
        <f>SUM(I17:Q17)</f>
        <v>0</v>
      </c>
      <c r="I17" s="134"/>
      <c r="J17" s="134"/>
      <c r="K17" s="134"/>
      <c r="L17" s="134"/>
      <c r="M17" s="134"/>
      <c r="N17" s="134"/>
      <c r="O17" s="134"/>
      <c r="P17" s="134"/>
      <c r="Q17" s="135"/>
      <c r="R17" s="121">
        <f>+H17*(E17+F17+G17)</f>
        <v>0</v>
      </c>
      <c r="S17" s="115">
        <f>IF(H17&gt;=15,-50%,IF(H17&gt;=11,-37.86%,IF(H17&gt;=7,-30%,IF(H17&gt;=5,-20%,IF(H17&gt;1,-11.79%,0)))))</f>
        <v>0</v>
      </c>
      <c r="T17" s="24">
        <f t="shared" si="0"/>
        <v>81.65</v>
      </c>
      <c r="U17" s="117">
        <f>T17*H17</f>
        <v>0</v>
      </c>
    </row>
    <row r="18" spans="1:21" ht="31.5">
      <c r="A18" s="49"/>
      <c r="B18" s="12" t="s">
        <v>26</v>
      </c>
      <c r="C18" s="13" t="s">
        <v>1</v>
      </c>
      <c r="D18" s="14"/>
      <c r="E18" s="15" t="s">
        <v>27</v>
      </c>
      <c r="F18" s="16" t="s">
        <v>28</v>
      </c>
      <c r="G18" s="231" t="s">
        <v>64</v>
      </c>
      <c r="H18" s="31" t="s">
        <v>65</v>
      </c>
      <c r="I18" s="239" t="s">
        <v>5</v>
      </c>
      <c r="J18" s="239" t="s">
        <v>6</v>
      </c>
      <c r="K18" s="239" t="s">
        <v>7</v>
      </c>
      <c r="L18" s="239" t="s">
        <v>8</v>
      </c>
      <c r="M18" s="239" t="s">
        <v>9</v>
      </c>
      <c r="N18" s="239" t="s">
        <v>10</v>
      </c>
      <c r="O18" s="239" t="s">
        <v>11</v>
      </c>
      <c r="P18" s="239" t="s">
        <v>12</v>
      </c>
      <c r="Q18" s="240" t="s">
        <v>13</v>
      </c>
      <c r="R18" s="19" t="s">
        <v>124</v>
      </c>
      <c r="S18" s="133" t="s">
        <v>127</v>
      </c>
      <c r="T18" s="19" t="s">
        <v>126</v>
      </c>
      <c r="U18" s="19" t="s">
        <v>123</v>
      </c>
    </row>
    <row r="19" spans="1:21" ht="30">
      <c r="A19" s="178" t="s">
        <v>29</v>
      </c>
      <c r="B19" s="47" t="s">
        <v>75</v>
      </c>
      <c r="C19" s="48" t="s">
        <v>15</v>
      </c>
      <c r="D19" s="50" t="s">
        <v>30</v>
      </c>
      <c r="E19" s="46">
        <v>84.67</v>
      </c>
      <c r="F19" s="180"/>
      <c r="G19" s="244">
        <v>0</v>
      </c>
      <c r="H19" s="3">
        <f>SUM(I19:Q19)</f>
        <v>0</v>
      </c>
      <c r="I19" s="134"/>
      <c r="J19" s="134"/>
      <c r="K19" s="134"/>
      <c r="L19" s="134"/>
      <c r="M19" s="134"/>
      <c r="N19" s="134"/>
      <c r="O19" s="134"/>
      <c r="P19" s="134"/>
      <c r="Q19" s="135"/>
      <c r="R19" s="121">
        <f>+H19*(E19+F19+G19)</f>
        <v>0</v>
      </c>
      <c r="S19" s="115">
        <f>IF(H19&gt;=15,-50%,IF(H19&gt;=11,-37.86%,IF(H19&gt;=7,-30%,IF(H19&gt;=5,-20%,IF(H19&gt;1,-11.79%,0)))))</f>
        <v>0</v>
      </c>
      <c r="T19" s="24">
        <f t="shared" si="0"/>
        <v>84.67</v>
      </c>
      <c r="U19" s="117">
        <f>T19*H19</f>
        <v>0</v>
      </c>
    </row>
    <row r="20" spans="1:21" ht="30">
      <c r="A20" s="159"/>
      <c r="B20" s="47" t="s">
        <v>76</v>
      </c>
      <c r="C20" s="48" t="s">
        <v>68</v>
      </c>
      <c r="D20" s="50" t="s">
        <v>77</v>
      </c>
      <c r="E20" s="46">
        <v>84.67</v>
      </c>
      <c r="F20" s="181"/>
      <c r="G20" s="244">
        <v>0</v>
      </c>
      <c r="H20" s="3">
        <f>SUM(I20:Q20)</f>
        <v>0</v>
      </c>
      <c r="I20" s="134"/>
      <c r="J20" s="134"/>
      <c r="K20" s="134"/>
      <c r="L20" s="134"/>
      <c r="M20" s="134"/>
      <c r="N20" s="134"/>
      <c r="O20" s="134"/>
      <c r="P20" s="134"/>
      <c r="Q20" s="135"/>
      <c r="R20" s="121">
        <f>+H20*(E20+F20+G20)</f>
        <v>0</v>
      </c>
      <c r="S20" s="115">
        <f>IF(H20&gt;=15,-50%,IF(H20&gt;=11,-37.86%,IF(H20&gt;=7,-30%,IF(H20&gt;=5,-20%,IF(H20&gt;1,-11.79%,0)))))</f>
        <v>0</v>
      </c>
      <c r="T20" s="24">
        <f t="shared" si="0"/>
        <v>84.67</v>
      </c>
      <c r="U20" s="117">
        <f>T20*H20</f>
        <v>0</v>
      </c>
    </row>
    <row r="21" spans="1:21" ht="30">
      <c r="A21" s="179"/>
      <c r="B21" s="47" t="s">
        <v>78</v>
      </c>
      <c r="C21" s="48" t="s">
        <v>16</v>
      </c>
      <c r="D21" s="50" t="s">
        <v>30</v>
      </c>
      <c r="E21" s="46">
        <v>84.67</v>
      </c>
      <c r="F21" s="182"/>
      <c r="G21" s="244">
        <v>0</v>
      </c>
      <c r="H21" s="3">
        <f>SUM(I21:Q21)</f>
        <v>0</v>
      </c>
      <c r="I21" s="134"/>
      <c r="J21" s="134"/>
      <c r="K21" s="134"/>
      <c r="L21" s="134"/>
      <c r="M21" s="134"/>
      <c r="N21" s="134"/>
      <c r="O21" s="134"/>
      <c r="P21" s="134"/>
      <c r="Q21" s="135"/>
      <c r="R21" s="121">
        <f>+H21*(E21+F21+G21)</f>
        <v>0</v>
      </c>
      <c r="S21" s="115">
        <f>IF(H21&gt;=15,-50%,IF(H21&gt;=11,-37.86%,IF(H21&gt;=7,-30%,IF(H21&gt;=5,-20%,IF(H21&gt;1,-11.79%,0)))))</f>
        <v>0</v>
      </c>
      <c r="T21" s="24">
        <f t="shared" si="0"/>
        <v>84.67</v>
      </c>
      <c r="U21" s="117">
        <f>T21*H21</f>
        <v>0</v>
      </c>
    </row>
    <row r="22" spans="1:21" ht="48" thickBot="1">
      <c r="A22" s="26"/>
      <c r="B22" s="27" t="s">
        <v>31</v>
      </c>
      <c r="C22" s="28" t="s">
        <v>1</v>
      </c>
      <c r="D22" s="51" t="s">
        <v>32</v>
      </c>
      <c r="E22" s="29" t="s">
        <v>33</v>
      </c>
      <c r="F22" s="52" t="s">
        <v>34</v>
      </c>
      <c r="G22" s="238" t="s">
        <v>4</v>
      </c>
      <c r="H22" s="31" t="s">
        <v>65</v>
      </c>
      <c r="I22" s="239" t="s">
        <v>5</v>
      </c>
      <c r="J22" s="239" t="s">
        <v>6</v>
      </c>
      <c r="K22" s="239" t="s">
        <v>7</v>
      </c>
      <c r="L22" s="239" t="s">
        <v>8</v>
      </c>
      <c r="M22" s="239" t="s">
        <v>9</v>
      </c>
      <c r="N22" s="239" t="s">
        <v>10</v>
      </c>
      <c r="O22" s="239" t="s">
        <v>11</v>
      </c>
      <c r="P22" s="239" t="s">
        <v>12</v>
      </c>
      <c r="Q22" s="240" t="s">
        <v>13</v>
      </c>
      <c r="R22" s="19" t="s">
        <v>124</v>
      </c>
      <c r="S22" s="133" t="s">
        <v>127</v>
      </c>
      <c r="T22" s="19" t="s">
        <v>126</v>
      </c>
      <c r="U22" s="19" t="s">
        <v>123</v>
      </c>
    </row>
    <row r="23" spans="1:21" ht="30.75" thickBot="1">
      <c r="A23" s="53" t="s">
        <v>35</v>
      </c>
      <c r="B23" s="54" t="s">
        <v>79</v>
      </c>
      <c r="C23" s="55" t="s">
        <v>15</v>
      </c>
      <c r="D23" s="56" t="s">
        <v>36</v>
      </c>
      <c r="E23" s="57">
        <v>140.4</v>
      </c>
      <c r="F23" s="58"/>
      <c r="G23" s="245">
        <v>0</v>
      </c>
      <c r="H23" s="3">
        <f>SUM(I23:Q23)</f>
        <v>0</v>
      </c>
      <c r="I23" s="134"/>
      <c r="J23" s="134"/>
      <c r="K23" s="134"/>
      <c r="L23" s="134"/>
      <c r="M23" s="134"/>
      <c r="N23" s="134"/>
      <c r="O23" s="134"/>
      <c r="P23" s="134"/>
      <c r="Q23" s="135"/>
      <c r="R23" s="121">
        <f>+H23*(E23+F23+G23)</f>
        <v>0</v>
      </c>
      <c r="S23" s="115">
        <f>IF(H23&gt;=15,-46.15%,IF(H23&gt;=11,-37.69%,IF(H23&gt;=7,-30%,IF(H23&gt;=5,-20%,IF(H23&gt;1,-5%,0)))))</f>
        <v>0</v>
      </c>
      <c r="T23" s="24">
        <f t="shared" si="0"/>
        <v>140.4</v>
      </c>
      <c r="U23" s="117">
        <f>T23*H23</f>
        <v>0</v>
      </c>
    </row>
    <row r="24" spans="1:21" ht="48" thickBot="1">
      <c r="A24" s="26"/>
      <c r="B24" s="27" t="s">
        <v>37</v>
      </c>
      <c r="C24" s="28" t="s">
        <v>1</v>
      </c>
      <c r="D24" s="51" t="s">
        <v>38</v>
      </c>
      <c r="E24" s="15" t="s">
        <v>39</v>
      </c>
      <c r="F24" s="16"/>
      <c r="G24" s="231" t="s">
        <v>4</v>
      </c>
      <c r="H24" s="31" t="s">
        <v>65</v>
      </c>
      <c r="I24" s="239" t="s">
        <v>5</v>
      </c>
      <c r="J24" s="239" t="s">
        <v>6</v>
      </c>
      <c r="K24" s="239" t="s">
        <v>7</v>
      </c>
      <c r="L24" s="239" t="s">
        <v>8</v>
      </c>
      <c r="M24" s="239" t="s">
        <v>9</v>
      </c>
      <c r="N24" s="239" t="s">
        <v>10</v>
      </c>
      <c r="O24" s="239" t="s">
        <v>11</v>
      </c>
      <c r="P24" s="239" t="s">
        <v>12</v>
      </c>
      <c r="Q24" s="240" t="s">
        <v>13</v>
      </c>
      <c r="R24" s="19" t="s">
        <v>124</v>
      </c>
      <c r="S24" s="133" t="s">
        <v>127</v>
      </c>
      <c r="T24" s="19" t="s">
        <v>126</v>
      </c>
      <c r="U24" s="19" t="s">
        <v>123</v>
      </c>
    </row>
    <row r="25" spans="1:21" ht="15.75">
      <c r="A25" s="164" t="s">
        <v>41</v>
      </c>
      <c r="B25" s="61" t="s">
        <v>80</v>
      </c>
      <c r="C25" s="62" t="s">
        <v>42</v>
      </c>
      <c r="D25" s="166" t="s">
        <v>43</v>
      </c>
      <c r="E25" s="46">
        <v>101.3</v>
      </c>
      <c r="F25" s="168"/>
      <c r="G25" s="244">
        <v>0</v>
      </c>
      <c r="H25" s="3">
        <f>SUM(I25:Q25)</f>
        <v>0</v>
      </c>
      <c r="I25" s="134"/>
      <c r="J25" s="134"/>
      <c r="K25" s="134"/>
      <c r="L25" s="134"/>
      <c r="M25" s="134"/>
      <c r="N25" s="134"/>
      <c r="O25" s="134"/>
      <c r="P25" s="134"/>
      <c r="Q25" s="135"/>
      <c r="R25" s="121">
        <f>+H25*(E25+F25+G25)</f>
        <v>0</v>
      </c>
      <c r="S25" s="115">
        <f>IF(H25&gt;=15,-50%,IF(H25&gt;=11,-37.86%,IF(H25&gt;=7,-30%,IF(H25&gt;=5,-20%,IF(H25&gt;1,-11.79%,0)))))</f>
        <v>0</v>
      </c>
      <c r="T25" s="24">
        <f t="shared" si="0"/>
        <v>101.3</v>
      </c>
      <c r="U25" s="117">
        <f>T25*H25</f>
        <v>0</v>
      </c>
    </row>
    <row r="26" spans="1:21" ht="16.5" thickBot="1">
      <c r="A26" s="165"/>
      <c r="B26" s="37" t="s">
        <v>81</v>
      </c>
      <c r="C26" s="7" t="s">
        <v>44</v>
      </c>
      <c r="D26" s="167"/>
      <c r="E26" s="46">
        <v>101.3</v>
      </c>
      <c r="F26" s="169"/>
      <c r="G26" s="244">
        <v>0</v>
      </c>
      <c r="H26" s="3">
        <f>SUM(I26:Q26)</f>
        <v>0</v>
      </c>
      <c r="I26" s="134"/>
      <c r="J26" s="134"/>
      <c r="K26" s="134"/>
      <c r="L26" s="134"/>
      <c r="M26" s="134"/>
      <c r="N26" s="134"/>
      <c r="O26" s="134"/>
      <c r="P26" s="134"/>
      <c r="Q26" s="135"/>
      <c r="R26" s="121">
        <f>+H26*(E26+F26+G26)</f>
        <v>0</v>
      </c>
      <c r="S26" s="115">
        <f>IF(H26&gt;=15,-50%,IF(H26&gt;=11,-37.86%,IF(H26&gt;=7,-30%,IF(H26&gt;=5,-20%,IF(H26&gt;1,-11.79%,0)))))</f>
        <v>0</v>
      </c>
      <c r="T26" s="24">
        <f t="shared" si="0"/>
        <v>101.3</v>
      </c>
      <c r="U26" s="117">
        <f>T26*H26</f>
        <v>0</v>
      </c>
    </row>
    <row r="27" spans="1:21" ht="47.25">
      <c r="A27" s="49"/>
      <c r="B27" s="12" t="s">
        <v>45</v>
      </c>
      <c r="C27" s="13" t="s">
        <v>1</v>
      </c>
      <c r="D27" s="14" t="s">
        <v>125</v>
      </c>
      <c r="E27" s="15"/>
      <c r="F27" s="16" t="s">
        <v>40</v>
      </c>
      <c r="G27" s="231" t="s">
        <v>4</v>
      </c>
      <c r="H27" s="31" t="s">
        <v>65</v>
      </c>
      <c r="I27" s="239" t="s">
        <v>5</v>
      </c>
      <c r="J27" s="239" t="s">
        <v>6</v>
      </c>
      <c r="K27" s="239" t="s">
        <v>7</v>
      </c>
      <c r="L27" s="239" t="s">
        <v>8</v>
      </c>
      <c r="M27" s="239" t="s">
        <v>9</v>
      </c>
      <c r="N27" s="239" t="s">
        <v>10</v>
      </c>
      <c r="O27" s="239" t="s">
        <v>11</v>
      </c>
      <c r="P27" s="239" t="s">
        <v>12</v>
      </c>
      <c r="Q27" s="240" t="s">
        <v>13</v>
      </c>
      <c r="R27" s="19" t="s">
        <v>124</v>
      </c>
      <c r="S27" s="133" t="s">
        <v>127</v>
      </c>
      <c r="T27" s="19" t="s">
        <v>126</v>
      </c>
      <c r="U27" s="19" t="s">
        <v>123</v>
      </c>
    </row>
    <row r="28" spans="1:21" ht="15.75">
      <c r="A28" s="159" t="s">
        <v>45</v>
      </c>
      <c r="B28" s="63" t="s">
        <v>82</v>
      </c>
      <c r="C28" s="64" t="s">
        <v>42</v>
      </c>
      <c r="D28" s="160" t="s">
        <v>46</v>
      </c>
      <c r="E28" s="162"/>
      <c r="F28" s="65">
        <v>125.5</v>
      </c>
      <c r="G28" s="244">
        <v>0</v>
      </c>
      <c r="H28" s="3">
        <f>SUM(I28:Q28)</f>
        <v>0</v>
      </c>
      <c r="I28" s="134"/>
      <c r="J28" s="134"/>
      <c r="K28" s="134"/>
      <c r="L28" s="134"/>
      <c r="M28" s="134"/>
      <c r="N28" s="134"/>
      <c r="O28" s="134"/>
      <c r="P28" s="134"/>
      <c r="Q28" s="135"/>
      <c r="R28" s="121">
        <f>+H28*(E28+F28+G28)</f>
        <v>0</v>
      </c>
      <c r="S28" s="115">
        <f>IF(H28&gt;=15,-50%,IF(H28&gt;=11,-37.86%,IF(H28&gt;=7,-30%,IF(H28&gt;=5,-20%,IF(H28&gt;1,-11.79%,0)))))</f>
        <v>0</v>
      </c>
      <c r="T28" s="24">
        <f t="shared" si="0"/>
        <v>125.5</v>
      </c>
      <c r="U28" s="120">
        <f>T28*H28</f>
        <v>0</v>
      </c>
    </row>
    <row r="29" spans="1:21" ht="16.5" thickBot="1">
      <c r="A29" s="159"/>
      <c r="B29" s="63" t="s">
        <v>83</v>
      </c>
      <c r="C29" s="64" t="s">
        <v>44</v>
      </c>
      <c r="D29" s="161"/>
      <c r="E29" s="163"/>
      <c r="F29" s="65">
        <v>125.5</v>
      </c>
      <c r="G29" s="244">
        <v>0</v>
      </c>
      <c r="H29" s="3">
        <f>SUM(I29:Q29)</f>
        <v>0</v>
      </c>
      <c r="I29" s="134"/>
      <c r="J29" s="134"/>
      <c r="K29" s="134"/>
      <c r="L29" s="134"/>
      <c r="M29" s="134"/>
      <c r="N29" s="134"/>
      <c r="O29" s="134"/>
      <c r="P29" s="134"/>
      <c r="Q29" s="135"/>
      <c r="R29" s="121">
        <f>+H29*(E29+F29+G29)</f>
        <v>0</v>
      </c>
      <c r="S29" s="115">
        <f>IF(H29&gt;=15,-50%,IF(H29&gt;=11,-37.86%,IF(H29&gt;=7,-30%,IF(H29&gt;=5,-20%,IF(H29&gt;1,-11.79%,0)))))</f>
        <v>0</v>
      </c>
      <c r="T29" s="24">
        <f t="shared" si="0"/>
        <v>125.5</v>
      </c>
      <c r="U29" s="120">
        <f>T29*H29</f>
        <v>0</v>
      </c>
    </row>
    <row r="30" spans="1:21" ht="16.5" thickBot="1">
      <c r="A30" s="8" t="s">
        <v>47</v>
      </c>
      <c r="B30" s="54" t="s">
        <v>84</v>
      </c>
      <c r="C30" s="66" t="s">
        <v>42</v>
      </c>
      <c r="D30" s="67" t="s">
        <v>48</v>
      </c>
      <c r="E30" s="57"/>
      <c r="F30" s="68">
        <v>116.42</v>
      </c>
      <c r="G30" s="245">
        <v>0</v>
      </c>
      <c r="H30" s="69">
        <f>SUM(I30:Q30)</f>
        <v>0</v>
      </c>
      <c r="I30" s="136"/>
      <c r="J30" s="136"/>
      <c r="K30" s="136"/>
      <c r="L30" s="136"/>
      <c r="M30" s="136"/>
      <c r="N30" s="136"/>
      <c r="O30" s="136"/>
      <c r="P30" s="136"/>
      <c r="Q30" s="137"/>
      <c r="R30" s="122">
        <f>+H30*(E30+F30+G30)</f>
        <v>0</v>
      </c>
      <c r="S30" s="115">
        <f>IF(H30&gt;=15,-50%,IF(H30&gt;=11,-37.86%,IF(H30&gt;=7,-30%,IF(H30&gt;=5,-20%,IF(H30&gt;1,-11.79%,0)))))</f>
        <v>0</v>
      </c>
      <c r="T30" s="24">
        <f t="shared" si="0"/>
        <v>116.42</v>
      </c>
      <c r="U30" s="120">
        <f>T30*H30</f>
        <v>0</v>
      </c>
    </row>
    <row r="31" spans="1:21" ht="63">
      <c r="A31" s="70"/>
      <c r="B31" s="71" t="s">
        <v>49</v>
      </c>
      <c r="C31" s="72" t="s">
        <v>1</v>
      </c>
      <c r="D31" s="73" t="s">
        <v>50</v>
      </c>
      <c r="E31" s="74"/>
      <c r="F31" s="75"/>
      <c r="G31" s="231" t="s">
        <v>4</v>
      </c>
      <c r="H31" s="31" t="s">
        <v>65</v>
      </c>
      <c r="I31" s="239" t="s">
        <v>5</v>
      </c>
      <c r="J31" s="239" t="s">
        <v>6</v>
      </c>
      <c r="K31" s="239" t="s">
        <v>7</v>
      </c>
      <c r="L31" s="239" t="s">
        <v>8</v>
      </c>
      <c r="M31" s="239" t="s">
        <v>9</v>
      </c>
      <c r="N31" s="239" t="s">
        <v>10</v>
      </c>
      <c r="O31" s="239" t="s">
        <v>11</v>
      </c>
      <c r="P31" s="239" t="s">
        <v>12</v>
      </c>
      <c r="Q31" s="240" t="s">
        <v>13</v>
      </c>
      <c r="R31" s="19" t="s">
        <v>124</v>
      </c>
      <c r="S31" s="133" t="s">
        <v>127</v>
      </c>
      <c r="T31" s="19" t="s">
        <v>126</v>
      </c>
      <c r="U31" s="19" t="s">
        <v>123</v>
      </c>
    </row>
    <row r="32" spans="1:21" s="248" customFormat="1" ht="45.75" thickBot="1">
      <c r="A32" s="346" t="s">
        <v>51</v>
      </c>
      <c r="B32" s="79" t="s">
        <v>85</v>
      </c>
      <c r="C32" s="6" t="s">
        <v>15</v>
      </c>
      <c r="D32" s="246" t="s">
        <v>52</v>
      </c>
      <c r="E32" s="76">
        <v>182.52</v>
      </c>
      <c r="F32" s="77"/>
      <c r="G32" s="247">
        <v>0</v>
      </c>
      <c r="H32" s="3">
        <f aca="true" t="shared" si="1" ref="H32:H37">SUM(I32:Q32)</f>
        <v>0</v>
      </c>
      <c r="I32" s="134"/>
      <c r="J32" s="134"/>
      <c r="K32" s="134"/>
      <c r="L32" s="134"/>
      <c r="M32" s="134"/>
      <c r="N32" s="134"/>
      <c r="O32" s="134"/>
      <c r="P32" s="134"/>
      <c r="Q32" s="135"/>
      <c r="R32" s="121">
        <f aca="true" t="shared" si="2" ref="R32:R37">+H32*(E32+F32+G32)</f>
        <v>0</v>
      </c>
      <c r="S32" s="115">
        <f>IF(H32&gt;=15,-46.15%,IF(H32&gt;=11,-35.38%,IF(H32&gt;=7,-30%,IF(H32&gt;=5,-20%,IF(H32&gt;1,-5%,0)))))</f>
        <v>0</v>
      </c>
      <c r="T32" s="24">
        <f t="shared" si="0"/>
        <v>182.52</v>
      </c>
      <c r="U32" s="120">
        <f aca="true" t="shared" si="3" ref="U32:U37">T32*H32</f>
        <v>0</v>
      </c>
    </row>
    <row r="33" spans="1:21" s="248" customFormat="1" ht="15.75">
      <c r="A33" s="178" t="s">
        <v>53</v>
      </c>
      <c r="B33" s="59" t="s">
        <v>86</v>
      </c>
      <c r="C33" s="9" t="s">
        <v>15</v>
      </c>
      <c r="D33" s="172" t="s">
        <v>54</v>
      </c>
      <c r="E33" s="78">
        <v>193.75</v>
      </c>
      <c r="F33" s="174"/>
      <c r="G33" s="249">
        <v>0</v>
      </c>
      <c r="H33" s="3">
        <f t="shared" si="1"/>
        <v>0</v>
      </c>
      <c r="I33" s="134"/>
      <c r="J33" s="134"/>
      <c r="K33" s="134"/>
      <c r="L33" s="134"/>
      <c r="M33" s="134"/>
      <c r="N33" s="134"/>
      <c r="O33" s="134"/>
      <c r="P33" s="134"/>
      <c r="Q33" s="135"/>
      <c r="R33" s="121">
        <f t="shared" si="2"/>
        <v>0</v>
      </c>
      <c r="S33" s="115">
        <f>IF(H33&gt;=15,-46.15%,IF(H33&gt;=11,-35.38%,IF(H33&gt;=7,-30%,IF(H33&gt;=5,-20%,IF(H33&gt;1,-5%,0)))))</f>
        <v>0</v>
      </c>
      <c r="T33" s="24">
        <f t="shared" si="0"/>
        <v>193.75</v>
      </c>
      <c r="U33" s="120">
        <f t="shared" si="3"/>
        <v>0</v>
      </c>
    </row>
    <row r="34" spans="1:21" s="248" customFormat="1" ht="16.5" thickBot="1">
      <c r="A34" s="179"/>
      <c r="B34" s="79" t="s">
        <v>87</v>
      </c>
      <c r="C34" s="6" t="s">
        <v>16</v>
      </c>
      <c r="D34" s="173"/>
      <c r="E34" s="78">
        <v>193.75</v>
      </c>
      <c r="F34" s="175"/>
      <c r="G34" s="249">
        <v>0</v>
      </c>
      <c r="H34" s="3">
        <f t="shared" si="1"/>
        <v>0</v>
      </c>
      <c r="I34" s="134"/>
      <c r="J34" s="134"/>
      <c r="K34" s="134"/>
      <c r="L34" s="134"/>
      <c r="M34" s="134"/>
      <c r="N34" s="134"/>
      <c r="O34" s="134"/>
      <c r="P34" s="134"/>
      <c r="Q34" s="135"/>
      <c r="R34" s="121">
        <f t="shared" si="2"/>
        <v>0</v>
      </c>
      <c r="S34" s="115">
        <f>IF(H34&gt;=15,-46.15%,IF(H34&gt;=11,-35.38%,IF(H34&gt;=7,-30%,IF(H34&gt;=5,-20%,IF(H34&gt;1,-5%,0)))))</f>
        <v>0</v>
      </c>
      <c r="T34" s="24">
        <f t="shared" si="0"/>
        <v>193.75</v>
      </c>
      <c r="U34" s="120">
        <f t="shared" si="3"/>
        <v>0</v>
      </c>
    </row>
    <row r="35" spans="1:21" s="248" customFormat="1" ht="45.75" thickBot="1">
      <c r="A35" s="347" t="s">
        <v>55</v>
      </c>
      <c r="B35" s="80" t="s">
        <v>88</v>
      </c>
      <c r="C35" s="81" t="s">
        <v>15</v>
      </c>
      <c r="D35" s="4" t="s">
        <v>56</v>
      </c>
      <c r="E35" s="82">
        <v>204.98</v>
      </c>
      <c r="F35" s="83"/>
      <c r="G35" s="247">
        <v>0</v>
      </c>
      <c r="H35" s="3">
        <f t="shared" si="1"/>
        <v>0</v>
      </c>
      <c r="I35" s="134"/>
      <c r="J35" s="134"/>
      <c r="K35" s="134"/>
      <c r="L35" s="134"/>
      <c r="M35" s="134"/>
      <c r="N35" s="134"/>
      <c r="O35" s="134"/>
      <c r="P35" s="134"/>
      <c r="Q35" s="135"/>
      <c r="R35" s="121">
        <f t="shared" si="2"/>
        <v>0</v>
      </c>
      <c r="S35" s="115">
        <f>IF(H35&gt;=15,-46.15%,IF(H35&gt;=11,-35.38%,IF(H35&gt;=7,-30%,IF(H35&gt;=5,-20%,IF(H35&gt;1,-5%,0)))))</f>
        <v>0</v>
      </c>
      <c r="T35" s="24">
        <f t="shared" si="0"/>
        <v>204.98</v>
      </c>
      <c r="U35" s="120">
        <f t="shared" si="3"/>
        <v>0</v>
      </c>
    </row>
    <row r="36" spans="1:21" s="248" customFormat="1" ht="78">
      <c r="A36" s="344" t="s">
        <v>57</v>
      </c>
      <c r="B36" s="84" t="s">
        <v>89</v>
      </c>
      <c r="C36" s="176" t="s">
        <v>15</v>
      </c>
      <c r="D36" s="123" t="s">
        <v>58</v>
      </c>
      <c r="E36" s="82">
        <v>160</v>
      </c>
      <c r="F36" s="83"/>
      <c r="G36" s="247">
        <v>0</v>
      </c>
      <c r="H36" s="3">
        <f t="shared" si="1"/>
        <v>0</v>
      </c>
      <c r="I36" s="134"/>
      <c r="J36" s="134"/>
      <c r="K36" s="134"/>
      <c r="L36" s="134"/>
      <c r="M36" s="134"/>
      <c r="N36" s="134"/>
      <c r="O36" s="134"/>
      <c r="P36" s="134"/>
      <c r="Q36" s="135"/>
      <c r="R36" s="121">
        <f t="shared" si="2"/>
        <v>0</v>
      </c>
      <c r="S36" s="115">
        <f>IF(H36&gt;=15,-16.64%,IF(H36&gt;=7,-5%,0))</f>
        <v>0</v>
      </c>
      <c r="T36" s="24">
        <f t="shared" si="0"/>
        <v>160</v>
      </c>
      <c r="U36" s="120">
        <f t="shared" si="3"/>
        <v>0</v>
      </c>
    </row>
    <row r="37" spans="1:21" s="248" customFormat="1" ht="15.75">
      <c r="A37" s="345"/>
      <c r="B37" s="84" t="s">
        <v>90</v>
      </c>
      <c r="C37" s="177"/>
      <c r="D37" s="123" t="s">
        <v>91</v>
      </c>
      <c r="E37" s="82">
        <v>180</v>
      </c>
      <c r="F37" s="83"/>
      <c r="G37" s="247">
        <v>0</v>
      </c>
      <c r="H37" s="3">
        <f t="shared" si="1"/>
        <v>0</v>
      </c>
      <c r="I37" s="134"/>
      <c r="J37" s="134"/>
      <c r="K37" s="134"/>
      <c r="L37" s="134"/>
      <c r="M37" s="134"/>
      <c r="N37" s="134"/>
      <c r="O37" s="134"/>
      <c r="P37" s="134"/>
      <c r="Q37" s="135"/>
      <c r="R37" s="121">
        <f t="shared" si="2"/>
        <v>0</v>
      </c>
      <c r="S37" s="115">
        <f>IF(H37&gt;=15,-14.2%,IF(H37&gt;=7,-5%,0))</f>
        <v>0</v>
      </c>
      <c r="T37" s="24">
        <f t="shared" si="0"/>
        <v>180</v>
      </c>
      <c r="U37" s="120">
        <f t="shared" si="3"/>
        <v>0</v>
      </c>
    </row>
    <row r="38" spans="1:21" s="248" customFormat="1" ht="16.5" thickBot="1">
      <c r="A38" s="85"/>
      <c r="B38" s="343"/>
      <c r="C38" s="60"/>
      <c r="D38" s="342"/>
      <c r="E38" s="86"/>
      <c r="F38" s="87"/>
      <c r="G38" s="261"/>
      <c r="H38" s="341"/>
      <c r="I38" s="250"/>
      <c r="J38" s="250"/>
      <c r="K38" s="250"/>
      <c r="L38" s="250"/>
      <c r="M38" s="251"/>
      <c r="N38" s="252"/>
      <c r="O38" s="252"/>
      <c r="P38" s="252"/>
      <c r="Q38" s="252"/>
      <c r="R38" s="23"/>
      <c r="S38" s="115"/>
      <c r="T38" s="24"/>
      <c r="U38" s="25"/>
    </row>
    <row r="39" spans="1:24" s="259" customFormat="1" ht="42" customHeight="1" thickBot="1">
      <c r="A39" s="90"/>
      <c r="B39" s="91"/>
      <c r="C39" s="92" t="s">
        <v>110</v>
      </c>
      <c r="D39" s="170" t="s">
        <v>259</v>
      </c>
      <c r="E39" s="171"/>
      <c r="F39" s="253" t="s">
        <v>108</v>
      </c>
      <c r="G39" s="254" t="s">
        <v>109</v>
      </c>
      <c r="H39" s="93"/>
      <c r="I39" s="255" t="s">
        <v>6</v>
      </c>
      <c r="J39" s="256" t="s">
        <v>7</v>
      </c>
      <c r="K39" s="256" t="s">
        <v>8</v>
      </c>
      <c r="L39" s="256" t="s">
        <v>9</v>
      </c>
      <c r="M39" s="256" t="s">
        <v>10</v>
      </c>
      <c r="N39" s="257" t="s">
        <v>11</v>
      </c>
      <c r="O39" s="382" t="s">
        <v>124</v>
      </c>
      <c r="P39" s="383" t="s">
        <v>127</v>
      </c>
      <c r="Q39" s="382" t="s">
        <v>126</v>
      </c>
      <c r="R39" s="19" t="s">
        <v>123</v>
      </c>
      <c r="S39" s="258"/>
      <c r="W39" s="339" t="s">
        <v>129</v>
      </c>
      <c r="X39" s="340">
        <f>X10+X11+X13+X14</f>
        <v>0</v>
      </c>
    </row>
    <row r="40" spans="1:21" ht="30" customHeight="1">
      <c r="A40" s="1" t="s">
        <v>111</v>
      </c>
      <c r="B40" s="94" t="s">
        <v>112</v>
      </c>
      <c r="C40" s="95"/>
      <c r="D40" s="319"/>
      <c r="E40" s="320"/>
      <c r="F40" s="96">
        <v>22.68</v>
      </c>
      <c r="G40" s="97" t="s">
        <v>117</v>
      </c>
      <c r="H40" s="98">
        <f>SUM(I40:N40)</f>
        <v>0</v>
      </c>
      <c r="I40" s="124"/>
      <c r="J40" s="125"/>
      <c r="K40" s="125"/>
      <c r="L40" s="125"/>
      <c r="M40" s="125"/>
      <c r="N40" s="126"/>
      <c r="O40" s="384">
        <f>+I40*F40</f>
        <v>0</v>
      </c>
      <c r="P40" s="385">
        <f>IF(H40&gt;=15,-28.57%,IF(H40&gt;=11,-14.29%,))</f>
        <v>0</v>
      </c>
      <c r="Q40" s="386">
        <f>F40*(1+P40)</f>
        <v>22.68</v>
      </c>
      <c r="R40" s="117">
        <f>Q40*H40</f>
        <v>0</v>
      </c>
      <c r="T40" s="10"/>
      <c r="U40" s="10"/>
    </row>
    <row r="41" spans="1:21" ht="43.5" customHeight="1">
      <c r="A41" s="1" t="s">
        <v>113</v>
      </c>
      <c r="B41" s="99" t="s">
        <v>114</v>
      </c>
      <c r="C41" s="100"/>
      <c r="D41" s="319"/>
      <c r="E41" s="320"/>
      <c r="F41" s="101">
        <v>21.55</v>
      </c>
      <c r="G41" s="102" t="s">
        <v>117</v>
      </c>
      <c r="H41" s="98">
        <f>SUM(I41:N41)</f>
        <v>0</v>
      </c>
      <c r="I41" s="127"/>
      <c r="J41" s="128"/>
      <c r="K41" s="128"/>
      <c r="L41" s="128"/>
      <c r="M41" s="128"/>
      <c r="N41" s="129"/>
      <c r="O41" s="384">
        <f>+I41*F41</f>
        <v>0</v>
      </c>
      <c r="P41" s="385">
        <f>IF(H41&gt;=15,-28.57%,IF(H41&gt;=11,-14.29%,))</f>
        <v>0</v>
      </c>
      <c r="Q41" s="386">
        <f>F41*(1+P41)</f>
        <v>21.55</v>
      </c>
      <c r="R41" s="117">
        <f>Q41*H41</f>
        <v>0</v>
      </c>
      <c r="T41" s="10"/>
      <c r="U41" s="10"/>
    </row>
    <row r="42" spans="1:21" ht="39" customHeight="1" thickBot="1">
      <c r="A42" s="1" t="s">
        <v>115</v>
      </c>
      <c r="B42" s="103" t="s">
        <v>116</v>
      </c>
      <c r="C42" s="104"/>
      <c r="D42" s="321"/>
      <c r="E42" s="322"/>
      <c r="F42" s="105">
        <v>31.75</v>
      </c>
      <c r="G42" s="106" t="s">
        <v>118</v>
      </c>
      <c r="H42" s="107">
        <f>SUM(I42:N42)</f>
        <v>0</v>
      </c>
      <c r="I42" s="130"/>
      <c r="J42" s="131"/>
      <c r="K42" s="131"/>
      <c r="L42" s="131"/>
      <c r="M42" s="131"/>
      <c r="N42" s="132"/>
      <c r="O42" s="384">
        <f>+I42*F42</f>
        <v>0</v>
      </c>
      <c r="P42" s="385">
        <f>IF(H42&gt;=15,-28.57%,IF(H42&gt;=11,-14.29%,))</f>
        <v>0</v>
      </c>
      <c r="Q42" s="386">
        <f>F42*(1+P42)</f>
        <v>31.75</v>
      </c>
      <c r="R42" s="117">
        <f>Q42*H42</f>
        <v>0</v>
      </c>
      <c r="T42" s="10"/>
      <c r="U42" s="10"/>
    </row>
    <row r="43" spans="1:23" ht="18.75" thickBot="1">
      <c r="A43" s="108"/>
      <c r="B43" s="109"/>
      <c r="C43" s="5"/>
      <c r="D43" s="110"/>
      <c r="E43" s="111"/>
      <c r="F43" s="111"/>
      <c r="G43" s="261"/>
      <c r="H43" s="112">
        <f>SUM(H9:H30)</f>
        <v>0</v>
      </c>
      <c r="I43" s="252"/>
      <c r="J43" s="252"/>
      <c r="K43" s="252"/>
      <c r="L43" s="252"/>
      <c r="M43" s="252"/>
      <c r="N43" s="252"/>
      <c r="O43" s="252"/>
      <c r="P43" s="262"/>
      <c r="Q43" s="263"/>
      <c r="R43" s="264">
        <f>SUM(R40:R42)</f>
        <v>0</v>
      </c>
      <c r="S43" s="265"/>
      <c r="T43" s="88"/>
      <c r="U43" s="118">
        <f>SUM(U10:U42)</f>
        <v>0</v>
      </c>
      <c r="V43" s="188" t="s">
        <v>119</v>
      </c>
      <c r="W43" s="189"/>
    </row>
    <row r="44" spans="1:23" ht="69" customHeight="1" thickBot="1">
      <c r="A44" s="108"/>
      <c r="B44" s="109"/>
      <c r="C44" s="5"/>
      <c r="D44" s="110"/>
      <c r="E44" s="111"/>
      <c r="F44" s="111"/>
      <c r="G44" s="261"/>
      <c r="H44" s="113"/>
      <c r="I44" s="252"/>
      <c r="J44" s="252"/>
      <c r="K44" s="252"/>
      <c r="L44" s="252"/>
      <c r="M44" s="252"/>
      <c r="N44" s="252"/>
      <c r="O44" s="252"/>
      <c r="P44" s="252"/>
      <c r="Q44" s="252"/>
      <c r="R44" s="88"/>
      <c r="S44" s="116"/>
      <c r="T44" s="88"/>
      <c r="U44" s="119">
        <f>U43+R43</f>
        <v>0</v>
      </c>
      <c r="V44" s="266" t="s">
        <v>120</v>
      </c>
      <c r="W44" s="267"/>
    </row>
    <row r="45" spans="1:23" ht="16.5" thickBot="1">
      <c r="A45" s="108"/>
      <c r="B45" s="109"/>
      <c r="C45" s="5"/>
      <c r="D45" s="110"/>
      <c r="E45" s="111"/>
      <c r="F45" s="111"/>
      <c r="G45" s="261"/>
      <c r="H45" s="113"/>
      <c r="I45" s="252"/>
      <c r="J45" s="252"/>
      <c r="K45" s="252"/>
      <c r="L45" s="252"/>
      <c r="M45" s="252"/>
      <c r="N45" s="252"/>
      <c r="O45" s="252"/>
      <c r="P45" s="252"/>
      <c r="Q45" s="252"/>
      <c r="R45" s="88"/>
      <c r="S45" s="116"/>
      <c r="T45" s="88"/>
      <c r="U45" s="89"/>
      <c r="V45" s="211"/>
      <c r="W45" s="211"/>
    </row>
    <row r="46" spans="2:19" ht="16.5" thickBot="1">
      <c r="B46" s="270" t="s">
        <v>92</v>
      </c>
      <c r="C46" s="271"/>
      <c r="D46" s="271"/>
      <c r="E46" s="271"/>
      <c r="F46" s="272"/>
      <c r="G46" s="273"/>
      <c r="H46" s="391"/>
      <c r="I46" s="390" t="s">
        <v>123</v>
      </c>
      <c r="J46" s="214"/>
      <c r="K46" s="214"/>
      <c r="L46" s="214"/>
      <c r="M46" s="214"/>
      <c r="N46" s="214"/>
      <c r="O46" s="214"/>
      <c r="P46" s="214"/>
      <c r="Q46" s="214"/>
      <c r="R46" s="268"/>
      <c r="S46" s="269"/>
    </row>
    <row r="47" spans="2:19" ht="16.5" thickBot="1">
      <c r="B47" s="274" t="s">
        <v>93</v>
      </c>
      <c r="C47" s="297" t="s">
        <v>246</v>
      </c>
      <c r="D47" s="275"/>
      <c r="E47" s="276"/>
      <c r="F47" s="277">
        <v>12</v>
      </c>
      <c r="G47" s="273"/>
      <c r="H47" s="277">
        <v>12</v>
      </c>
      <c r="I47" s="387"/>
      <c r="J47" s="214"/>
      <c r="R47" s="10"/>
      <c r="S47" s="269"/>
    </row>
    <row r="48" spans="2:21" ht="34.5" customHeight="1" thickBot="1">
      <c r="B48" s="278" t="s">
        <v>94</v>
      </c>
      <c r="C48" s="275" t="s">
        <v>95</v>
      </c>
      <c r="D48" s="275"/>
      <c r="E48" s="276"/>
      <c r="F48" s="279">
        <v>6</v>
      </c>
      <c r="G48" s="273"/>
      <c r="H48" s="279">
        <v>6</v>
      </c>
      <c r="I48" s="387"/>
      <c r="J48" s="214"/>
      <c r="R48" s="10"/>
      <c r="S48" s="269"/>
      <c r="T48" s="10"/>
      <c r="U48" s="10"/>
    </row>
    <row r="49" spans="2:21" ht="16.5" thickBot="1">
      <c r="B49" s="280" t="s">
        <v>96</v>
      </c>
      <c r="C49" s="281" t="s">
        <v>97</v>
      </c>
      <c r="D49" s="281"/>
      <c r="E49" s="282"/>
      <c r="F49" s="277">
        <v>7</v>
      </c>
      <c r="G49" s="283"/>
      <c r="H49" s="277">
        <v>7</v>
      </c>
      <c r="I49" s="388"/>
      <c r="J49" s="214"/>
      <c r="R49" s="10"/>
      <c r="S49" s="269"/>
      <c r="T49" s="10"/>
      <c r="U49" s="10"/>
    </row>
    <row r="50" spans="2:21" ht="16.5" thickBot="1">
      <c r="B50" s="285"/>
      <c r="C50" s="286" t="s">
        <v>258</v>
      </c>
      <c r="D50" s="286"/>
      <c r="E50" s="287"/>
      <c r="F50" s="288">
        <v>10</v>
      </c>
      <c r="G50" s="283"/>
      <c r="H50" s="288">
        <v>10</v>
      </c>
      <c r="I50" s="388"/>
      <c r="J50" s="214"/>
      <c r="R50" s="10"/>
      <c r="S50" s="269"/>
      <c r="T50" s="10"/>
      <c r="U50" s="10"/>
    </row>
    <row r="51" spans="1:21" ht="16.5" thickBot="1">
      <c r="A51" s="10"/>
      <c r="B51" s="289" t="s">
        <v>98</v>
      </c>
      <c r="C51" s="290" t="s">
        <v>99</v>
      </c>
      <c r="D51" s="281"/>
      <c r="E51" s="282"/>
      <c r="F51" s="291">
        <v>9</v>
      </c>
      <c r="G51" s="273"/>
      <c r="H51" s="291">
        <v>9</v>
      </c>
      <c r="I51" s="387"/>
      <c r="J51" s="214"/>
      <c r="R51" s="10"/>
      <c r="S51" s="269"/>
      <c r="T51" s="10"/>
      <c r="U51" s="10"/>
    </row>
    <row r="52" spans="1:21" ht="16.5" thickBot="1">
      <c r="A52" s="10"/>
      <c r="B52" s="167"/>
      <c r="C52" s="292" t="s">
        <v>100</v>
      </c>
      <c r="D52" s="286"/>
      <c r="E52" s="287"/>
      <c r="F52" s="293">
        <v>5</v>
      </c>
      <c r="G52" s="273"/>
      <c r="H52" s="293">
        <v>5</v>
      </c>
      <c r="I52" s="387"/>
      <c r="J52" s="214"/>
      <c r="R52" s="10"/>
      <c r="S52" s="269"/>
      <c r="T52" s="10"/>
      <c r="U52" s="10"/>
    </row>
    <row r="53" spans="1:21" ht="16.5" thickBot="1">
      <c r="A53" s="10"/>
      <c r="B53" s="289" t="s">
        <v>101</v>
      </c>
      <c r="C53" s="281" t="s">
        <v>247</v>
      </c>
      <c r="D53" s="281"/>
      <c r="E53" s="282"/>
      <c r="F53" s="291">
        <v>4</v>
      </c>
      <c r="G53" s="273"/>
      <c r="H53" s="291">
        <v>4</v>
      </c>
      <c r="I53" s="387"/>
      <c r="J53" s="214"/>
      <c r="R53" s="10"/>
      <c r="S53" s="269"/>
      <c r="T53" s="10"/>
      <c r="U53" s="10"/>
    </row>
    <row r="54" spans="1:21" ht="16.5" thickBot="1">
      <c r="A54" s="10"/>
      <c r="B54" s="294"/>
      <c r="C54" s="292" t="s">
        <v>248</v>
      </c>
      <c r="D54" s="286"/>
      <c r="E54" s="287"/>
      <c r="F54" s="295">
        <v>6</v>
      </c>
      <c r="G54" s="273"/>
      <c r="H54" s="295">
        <v>6</v>
      </c>
      <c r="I54" s="387"/>
      <c r="J54" s="214"/>
      <c r="R54" s="10"/>
      <c r="S54" s="269"/>
      <c r="T54" s="10"/>
      <c r="U54" s="10"/>
    </row>
    <row r="55" spans="1:21" ht="16.5" thickBot="1">
      <c r="A55" s="10"/>
      <c r="B55" s="296" t="s">
        <v>102</v>
      </c>
      <c r="C55" s="297"/>
      <c r="D55" s="298"/>
      <c r="E55" s="299"/>
      <c r="F55" s="300">
        <v>5</v>
      </c>
      <c r="G55" s="273"/>
      <c r="H55" s="300">
        <v>5</v>
      </c>
      <c r="I55" s="387"/>
      <c r="J55" s="214"/>
      <c r="R55" s="10"/>
      <c r="S55" s="269"/>
      <c r="T55" s="10"/>
      <c r="U55" s="10"/>
    </row>
    <row r="56" spans="1:21" ht="32.25" thickBot="1">
      <c r="A56" s="10"/>
      <c r="B56" s="301" t="s">
        <v>103</v>
      </c>
      <c r="C56" s="302" t="s">
        <v>104</v>
      </c>
      <c r="D56" s="303"/>
      <c r="E56" s="304"/>
      <c r="F56" s="279">
        <v>10</v>
      </c>
      <c r="G56" s="273"/>
      <c r="H56" s="279">
        <v>10</v>
      </c>
      <c r="I56" s="387"/>
      <c r="J56" s="214"/>
      <c r="R56" s="10"/>
      <c r="S56" s="269"/>
      <c r="T56" s="10"/>
      <c r="U56" s="10"/>
    </row>
    <row r="57" spans="1:21" ht="16.5" thickBot="1">
      <c r="A57" s="10"/>
      <c r="B57" s="305" t="s">
        <v>105</v>
      </c>
      <c r="C57" s="306" t="s">
        <v>106</v>
      </c>
      <c r="D57" s="307"/>
      <c r="E57" s="308"/>
      <c r="F57" s="309">
        <v>11</v>
      </c>
      <c r="G57" s="310"/>
      <c r="H57" s="309">
        <v>11</v>
      </c>
      <c r="I57" s="389"/>
      <c r="J57" s="311"/>
      <c r="R57" s="10"/>
      <c r="S57" s="269"/>
      <c r="T57" s="10"/>
      <c r="U57" s="10"/>
    </row>
    <row r="58" spans="1:18" ht="16.5" thickBot="1">
      <c r="A58" s="10"/>
      <c r="B58" s="312"/>
      <c r="C58" s="313" t="s">
        <v>107</v>
      </c>
      <c r="D58" s="314"/>
      <c r="E58" s="315"/>
      <c r="F58" s="316">
        <v>21</v>
      </c>
      <c r="G58" s="268"/>
      <c r="H58" s="316">
        <v>21</v>
      </c>
      <c r="I58" s="387"/>
      <c r="J58" s="214"/>
      <c r="R58" s="10"/>
    </row>
    <row r="59" ht="15.75">
      <c r="R59" s="10"/>
    </row>
    <row r="60" ht="15.75">
      <c r="R60" s="10"/>
    </row>
    <row r="61" ht="15.75">
      <c r="R61" s="10"/>
    </row>
    <row r="62" spans="2:16" ht="15.75">
      <c r="B62" s="223" t="s">
        <v>249</v>
      </c>
      <c r="C62" s="369"/>
      <c r="D62" s="370"/>
      <c r="E62" s="348"/>
      <c r="F62" s="357"/>
      <c r="G62" s="10"/>
      <c r="H62" s="311" t="s">
        <v>253</v>
      </c>
      <c r="J62" s="375"/>
      <c r="K62" s="376"/>
      <c r="L62" s="376"/>
      <c r="M62" s="376"/>
      <c r="N62" s="376"/>
      <c r="O62" s="376"/>
      <c r="P62" s="377"/>
    </row>
    <row r="63" spans="2:16" ht="15.75">
      <c r="B63" s="223"/>
      <c r="C63" s="371"/>
      <c r="D63" s="372"/>
      <c r="E63" s="349"/>
      <c r="F63" s="357"/>
      <c r="G63" s="10"/>
      <c r="H63" s="311" t="s">
        <v>254</v>
      </c>
      <c r="J63" s="366"/>
      <c r="K63" s="367"/>
      <c r="L63" s="367"/>
      <c r="M63" s="367"/>
      <c r="N63" s="367"/>
      <c r="O63" s="367"/>
      <c r="P63" s="368"/>
    </row>
    <row r="64" spans="2:18" ht="15.75">
      <c r="B64" s="223"/>
      <c r="C64" s="373"/>
      <c r="D64" s="374"/>
      <c r="E64" s="350"/>
      <c r="F64" s="357"/>
      <c r="G64" s="10"/>
      <c r="H64" s="311"/>
      <c r="J64" s="359" t="s">
        <v>260</v>
      </c>
      <c r="K64" s="360"/>
      <c r="L64" s="360"/>
      <c r="M64" s="360"/>
      <c r="N64" s="360"/>
      <c r="O64" s="360"/>
      <c r="P64" s="361"/>
      <c r="R64" s="10"/>
    </row>
    <row r="65" spans="2:18" ht="15.75">
      <c r="B65" s="223"/>
      <c r="C65" s="214"/>
      <c r="D65" s="214"/>
      <c r="E65" s="214"/>
      <c r="F65" s="268"/>
      <c r="G65" s="10"/>
      <c r="H65" s="311"/>
      <c r="J65" s="353" t="s">
        <v>264</v>
      </c>
      <c r="K65" s="354"/>
      <c r="L65" s="354"/>
      <c r="M65" s="354"/>
      <c r="N65" s="354"/>
      <c r="O65" s="354"/>
      <c r="P65" s="362"/>
      <c r="R65" s="10"/>
    </row>
    <row r="66" spans="2:18" ht="15.75">
      <c r="B66" s="223" t="s">
        <v>250</v>
      </c>
      <c r="C66" s="369"/>
      <c r="D66" s="370"/>
      <c r="E66" s="348"/>
      <c r="F66" s="357"/>
      <c r="G66" s="10"/>
      <c r="H66" s="311"/>
      <c r="J66" s="353" t="s">
        <v>263</v>
      </c>
      <c r="K66" s="354"/>
      <c r="L66" s="354"/>
      <c r="M66" s="354"/>
      <c r="N66" s="354"/>
      <c r="O66" s="354"/>
      <c r="P66" s="362"/>
      <c r="R66" s="10"/>
    </row>
    <row r="67" spans="2:19" ht="15.75">
      <c r="B67" s="223"/>
      <c r="C67" s="371"/>
      <c r="D67" s="372"/>
      <c r="E67" s="349"/>
      <c r="F67" s="357"/>
      <c r="G67" s="10"/>
      <c r="H67" s="311"/>
      <c r="J67" s="363" t="s">
        <v>255</v>
      </c>
      <c r="K67" s="364"/>
      <c r="L67" s="364"/>
      <c r="M67" s="364"/>
      <c r="N67" s="364"/>
      <c r="O67" s="364"/>
      <c r="P67" s="365"/>
      <c r="R67" s="10"/>
      <c r="S67" s="10"/>
    </row>
    <row r="68" spans="2:19" ht="15.75">
      <c r="B68" s="223"/>
      <c r="C68" s="371"/>
      <c r="D68" s="372"/>
      <c r="E68" s="349"/>
      <c r="F68" s="357"/>
      <c r="G68" s="10"/>
      <c r="H68" s="311"/>
      <c r="O68" s="226"/>
      <c r="R68" s="10"/>
      <c r="S68" s="10"/>
    </row>
    <row r="69" spans="2:19" ht="15.75">
      <c r="B69" s="223"/>
      <c r="C69" s="371"/>
      <c r="D69" s="372"/>
      <c r="E69" s="349"/>
      <c r="F69" s="357"/>
      <c r="G69" s="10"/>
      <c r="H69" s="311" t="s">
        <v>256</v>
      </c>
      <c r="J69" s="375"/>
      <c r="K69" s="376"/>
      <c r="L69" s="376"/>
      <c r="M69" s="376"/>
      <c r="N69" s="376"/>
      <c r="O69" s="376"/>
      <c r="P69" s="377"/>
      <c r="R69" s="10"/>
      <c r="S69" s="10"/>
    </row>
    <row r="70" spans="2:19" ht="15.75">
      <c r="B70" s="223"/>
      <c r="C70" s="373"/>
      <c r="D70" s="374"/>
      <c r="E70" s="350"/>
      <c r="F70" s="357"/>
      <c r="G70" s="10"/>
      <c r="H70" s="311"/>
      <c r="J70" s="366"/>
      <c r="K70" s="367"/>
      <c r="L70" s="367"/>
      <c r="M70" s="367"/>
      <c r="N70" s="367"/>
      <c r="O70" s="367"/>
      <c r="P70" s="368"/>
      <c r="R70" s="10"/>
      <c r="S70" s="10"/>
    </row>
    <row r="71" spans="2:18" ht="15.75">
      <c r="B71" s="223"/>
      <c r="C71" s="214"/>
      <c r="D71" s="214"/>
      <c r="E71" s="214"/>
      <c r="F71" s="268"/>
      <c r="G71" s="10"/>
      <c r="H71" s="311"/>
      <c r="O71" s="226"/>
      <c r="R71" s="10"/>
    </row>
    <row r="72" spans="2:18" ht="15.75">
      <c r="B72" s="311" t="s">
        <v>251</v>
      </c>
      <c r="C72" s="369"/>
      <c r="D72" s="370"/>
      <c r="E72" s="348"/>
      <c r="F72" s="357"/>
      <c r="G72" s="10"/>
      <c r="H72" s="311" t="s">
        <v>257</v>
      </c>
      <c r="J72" s="375"/>
      <c r="K72" s="376"/>
      <c r="L72" s="376"/>
      <c r="M72" s="376"/>
      <c r="N72" s="376"/>
      <c r="O72" s="376"/>
      <c r="P72" s="377"/>
      <c r="R72" s="10"/>
    </row>
    <row r="73" spans="2:18" ht="15.75">
      <c r="B73" s="223"/>
      <c r="C73" s="373"/>
      <c r="D73" s="374"/>
      <c r="E73" s="350"/>
      <c r="F73" s="358"/>
      <c r="G73" s="10"/>
      <c r="H73" s="10"/>
      <c r="J73" s="378"/>
      <c r="K73" s="379"/>
      <c r="L73" s="379"/>
      <c r="M73" s="379"/>
      <c r="N73" s="379"/>
      <c r="O73" s="379"/>
      <c r="P73" s="380"/>
      <c r="R73" s="10"/>
    </row>
    <row r="74" spans="2:18" ht="15.75">
      <c r="B74" s="311"/>
      <c r="C74" s="10"/>
      <c r="D74" s="10"/>
      <c r="E74" s="10"/>
      <c r="F74" s="226"/>
      <c r="G74" s="10"/>
      <c r="H74" s="10"/>
      <c r="J74" s="366"/>
      <c r="K74" s="367"/>
      <c r="L74" s="367"/>
      <c r="M74" s="367"/>
      <c r="N74" s="367"/>
      <c r="O74" s="367"/>
      <c r="P74" s="368"/>
      <c r="R74" s="10"/>
    </row>
    <row r="75" spans="2:18" ht="15.75">
      <c r="B75" s="311" t="s">
        <v>252</v>
      </c>
      <c r="C75" s="375"/>
      <c r="D75" s="376"/>
      <c r="E75" s="351"/>
      <c r="F75" s="358"/>
      <c r="G75" s="10"/>
      <c r="H75" s="10"/>
      <c r="R75" s="10"/>
    </row>
    <row r="76" spans="2:18" ht="15.75">
      <c r="B76" s="311"/>
      <c r="C76" s="366"/>
      <c r="D76" s="367"/>
      <c r="E76" s="352"/>
      <c r="F76" s="358"/>
      <c r="G76" s="10"/>
      <c r="H76" s="10"/>
      <c r="R76" s="10"/>
    </row>
  </sheetData>
  <sheetProtection password="CFB7" sheet="1" objects="1" scenarios="1" selectLockedCells="1"/>
  <mergeCells count="80">
    <mergeCell ref="D3:D5"/>
    <mergeCell ref="C76:D76"/>
    <mergeCell ref="J62:P62"/>
    <mergeCell ref="J63:P63"/>
    <mergeCell ref="J69:P69"/>
    <mergeCell ref="J70:P70"/>
    <mergeCell ref="J72:P72"/>
    <mergeCell ref="J73:P73"/>
    <mergeCell ref="J74:P74"/>
    <mergeCell ref="J64:P64"/>
    <mergeCell ref="J65:P65"/>
    <mergeCell ref="Y10:Y11"/>
    <mergeCell ref="Y13:Y14"/>
    <mergeCell ref="C62:D62"/>
    <mergeCell ref="C63:D63"/>
    <mergeCell ref="C64:D64"/>
    <mergeCell ref="C66:D66"/>
    <mergeCell ref="C67:D67"/>
    <mergeCell ref="C68:D68"/>
    <mergeCell ref="F10:F11"/>
    <mergeCell ref="H7:Q8"/>
    <mergeCell ref="R7:U8"/>
    <mergeCell ref="E7:G8"/>
    <mergeCell ref="A16:A17"/>
    <mergeCell ref="D16:D17"/>
    <mergeCell ref="V44:W44"/>
    <mergeCell ref="V43:W43"/>
    <mergeCell ref="F2:O4"/>
    <mergeCell ref="D1:D2"/>
    <mergeCell ref="A7:A8"/>
    <mergeCell ref="B7:B8"/>
    <mergeCell ref="C7:C8"/>
    <mergeCell ref="D7:D8"/>
    <mergeCell ref="A10:A11"/>
    <mergeCell ref="D10:D11"/>
    <mergeCell ref="A13:A14"/>
    <mergeCell ref="D13:D14"/>
    <mergeCell ref="F13:F14"/>
    <mergeCell ref="C69:D69"/>
    <mergeCell ref="C70:D70"/>
    <mergeCell ref="C72:D72"/>
    <mergeCell ref="A19:A21"/>
    <mergeCell ref="F19:F21"/>
    <mergeCell ref="F16:F17"/>
    <mergeCell ref="C73:D73"/>
    <mergeCell ref="C75:D75"/>
    <mergeCell ref="J66:P66"/>
    <mergeCell ref="J67:P67"/>
    <mergeCell ref="D42:E42"/>
    <mergeCell ref="A33:A34"/>
    <mergeCell ref="D33:D34"/>
    <mergeCell ref="F33:F34"/>
    <mergeCell ref="A36:A37"/>
    <mergeCell ref="C36:C37"/>
    <mergeCell ref="B46:F46"/>
    <mergeCell ref="A28:A29"/>
    <mergeCell ref="D28:D29"/>
    <mergeCell ref="E28:E29"/>
    <mergeCell ref="A25:A26"/>
    <mergeCell ref="D25:D26"/>
    <mergeCell ref="F25:F26"/>
    <mergeCell ref="D39:E39"/>
    <mergeCell ref="D40:E40"/>
    <mergeCell ref="D41:E41"/>
    <mergeCell ref="C52:E52"/>
    <mergeCell ref="B53:B54"/>
    <mergeCell ref="C53:E53"/>
    <mergeCell ref="C54:E54"/>
    <mergeCell ref="B55:E55"/>
    <mergeCell ref="C56:E56"/>
    <mergeCell ref="B57:B58"/>
    <mergeCell ref="C57:E57"/>
    <mergeCell ref="C58:E58"/>
    <mergeCell ref="C47:E47"/>
    <mergeCell ref="C48:E48"/>
    <mergeCell ref="B49:B50"/>
    <mergeCell ref="C49:E49"/>
    <mergeCell ref="C50:E50"/>
    <mergeCell ref="B51:B52"/>
    <mergeCell ref="C51:E51"/>
  </mergeCells>
  <printOptions/>
  <pageMargins left="0.7086614173228347" right="0.7086614173228347" top="0.7480314960629921" bottom="0.7480314960629921" header="0.31496062992125984" footer="0.31496062992125984"/>
  <pageSetup horizontalDpi="600" verticalDpi="600" orientation="landscape" paperSize="9" scale="60" r:id="rId2"/>
  <drawing r:id="rId1"/>
</worksheet>
</file>

<file path=xl/worksheets/sheet2.xml><?xml version="1.0" encoding="utf-8"?>
<worksheet xmlns="http://schemas.openxmlformats.org/spreadsheetml/2006/main" xmlns:r="http://schemas.openxmlformats.org/officeDocument/2006/relationships">
  <dimension ref="A1:L138"/>
  <sheetViews>
    <sheetView zoomScalePageLayoutView="0" workbookViewId="0" topLeftCell="A1">
      <selection activeCell="A1" sqref="A1:IV16384"/>
    </sheetView>
  </sheetViews>
  <sheetFormatPr defaultColWidth="11.00390625" defaultRowHeight="15.75"/>
  <cols>
    <col min="1" max="1" width="35.50390625" style="338" customWidth="1"/>
    <col min="2" max="3" width="11.00390625" style="324" customWidth="1"/>
    <col min="4" max="4" width="0" style="324" hidden="1" customWidth="1"/>
    <col min="5" max="5" width="11.00390625" style="324" customWidth="1"/>
    <col min="6" max="6" width="0" style="324" hidden="1" customWidth="1"/>
    <col min="7" max="7" width="11.00390625" style="324" customWidth="1"/>
    <col min="8" max="8" width="0" style="325" hidden="1" customWidth="1"/>
    <col min="9" max="9" width="11.00390625" style="325" customWidth="1"/>
    <col min="10" max="10" width="0" style="325" hidden="1" customWidth="1"/>
    <col min="11" max="11" width="11.00390625" style="325" customWidth="1"/>
    <col min="12" max="12" width="0" style="325" hidden="1" customWidth="1"/>
    <col min="13" max="16384" width="11.00390625" style="325" customWidth="1"/>
  </cols>
  <sheetData>
    <row r="1" spans="1:2" ht="15.75">
      <c r="A1" s="323"/>
      <c r="B1" s="324" t="s">
        <v>131</v>
      </c>
    </row>
    <row r="2" spans="1:2" ht="15.75">
      <c r="A2" s="323"/>
      <c r="B2" s="324" t="s">
        <v>132</v>
      </c>
    </row>
    <row r="3" spans="1:2" ht="15.75">
      <c r="A3" s="323"/>
      <c r="B3" s="324" t="s">
        <v>133</v>
      </c>
    </row>
    <row r="4" spans="1:2" ht="48.75" customHeight="1">
      <c r="A4" s="323"/>
      <c r="B4" s="324" t="s">
        <v>134</v>
      </c>
    </row>
    <row r="5" spans="1:11" ht="15.75">
      <c r="A5" s="138" t="s">
        <v>135</v>
      </c>
      <c r="B5" s="326" t="s">
        <v>136</v>
      </c>
      <c r="C5" s="326" t="s">
        <v>137</v>
      </c>
      <c r="D5" s="327" t="s">
        <v>138</v>
      </c>
      <c r="E5" s="326" t="s">
        <v>139</v>
      </c>
      <c r="F5" s="327"/>
      <c r="G5" s="326" t="s">
        <v>140</v>
      </c>
      <c r="H5" s="328"/>
      <c r="I5" s="326" t="s">
        <v>141</v>
      </c>
      <c r="J5" s="328"/>
      <c r="K5" s="326" t="s">
        <v>142</v>
      </c>
    </row>
    <row r="6" spans="1:12" ht="15.75">
      <c r="A6" s="139" t="s">
        <v>143</v>
      </c>
      <c r="B6" s="326">
        <v>65.016</v>
      </c>
      <c r="C6" s="326">
        <v>57.35340000000001</v>
      </c>
      <c r="D6" s="329">
        <f>(B6-C6)/B6</f>
        <v>0.11785714285714281</v>
      </c>
      <c r="E6" s="326">
        <v>52.0128</v>
      </c>
      <c r="F6" s="329">
        <f>(B6-E6)/B6</f>
        <v>0.2000000000000001</v>
      </c>
      <c r="G6" s="326">
        <v>45.51119999999999</v>
      </c>
      <c r="H6" s="329">
        <f>(B6-G6)/B6</f>
        <v>0.30000000000000027</v>
      </c>
      <c r="I6" s="326">
        <v>40.4028</v>
      </c>
      <c r="J6" s="329">
        <f>(B6-I6)/B6</f>
        <v>0.3785714285714286</v>
      </c>
      <c r="K6" s="326">
        <v>32.508</v>
      </c>
      <c r="L6" s="330">
        <f>(B6-K6)/B6</f>
        <v>0.5</v>
      </c>
    </row>
    <row r="7" spans="1:12" ht="31.5">
      <c r="A7" s="138" t="s">
        <v>144</v>
      </c>
      <c r="B7" s="326" t="s">
        <v>136</v>
      </c>
      <c r="C7" s="326" t="s">
        <v>137</v>
      </c>
      <c r="D7" s="329" t="e">
        <f aca="true" t="shared" si="0" ref="D7:D70">(B7-C7)/B7</f>
        <v>#VALUE!</v>
      </c>
      <c r="E7" s="326" t="s">
        <v>139</v>
      </c>
      <c r="F7" s="329" t="e">
        <f aca="true" t="shared" si="1" ref="F7:F70">(B7-E7)/B7</f>
        <v>#VALUE!</v>
      </c>
      <c r="G7" s="326" t="s">
        <v>140</v>
      </c>
      <c r="H7" s="329" t="e">
        <f aca="true" t="shared" si="2" ref="H7:H70">(B7-G7)/B7</f>
        <v>#VALUE!</v>
      </c>
      <c r="I7" s="326" t="s">
        <v>141</v>
      </c>
      <c r="J7" s="329" t="e">
        <f aca="true" t="shared" si="3" ref="J7:J70">(B7-I7)/B7</f>
        <v>#VALUE!</v>
      </c>
      <c r="K7" s="326" t="s">
        <v>142</v>
      </c>
      <c r="L7" s="330" t="e">
        <f aca="true" t="shared" si="4" ref="L7:L70">(B7-K7)/B7</f>
        <v>#VALUE!</v>
      </c>
    </row>
    <row r="8" spans="1:12" ht="15.75">
      <c r="A8" s="139" t="s">
        <v>145</v>
      </c>
      <c r="B8" s="326">
        <v>92.23199999999999</v>
      </c>
      <c r="C8" s="326">
        <v>81.36179999999999</v>
      </c>
      <c r="D8" s="329">
        <f t="shared" si="0"/>
        <v>0.11785714285714284</v>
      </c>
      <c r="E8" s="326">
        <v>73.7856</v>
      </c>
      <c r="F8" s="329">
        <f t="shared" si="1"/>
        <v>0.19999999999999984</v>
      </c>
      <c r="G8" s="326">
        <v>64.5624</v>
      </c>
      <c r="H8" s="329">
        <f t="shared" si="2"/>
        <v>0.29999999999999993</v>
      </c>
      <c r="I8" s="326">
        <v>57.315599999999996</v>
      </c>
      <c r="J8" s="329">
        <f t="shared" si="3"/>
        <v>0.3785714285714285</v>
      </c>
      <c r="K8" s="326">
        <v>46.11599999999999</v>
      </c>
      <c r="L8" s="330">
        <f t="shared" si="4"/>
        <v>0.5</v>
      </c>
    </row>
    <row r="9" spans="1:12" ht="15.75">
      <c r="A9" s="139" t="s">
        <v>146</v>
      </c>
      <c r="B9" s="326">
        <v>92.23199999999999</v>
      </c>
      <c r="C9" s="326">
        <v>81.36179999999999</v>
      </c>
      <c r="D9" s="329">
        <f t="shared" si="0"/>
        <v>0.11785714285714284</v>
      </c>
      <c r="E9" s="326">
        <v>73.7856</v>
      </c>
      <c r="F9" s="329">
        <f t="shared" si="1"/>
        <v>0.19999999999999984</v>
      </c>
      <c r="G9" s="326">
        <v>64.5624</v>
      </c>
      <c r="H9" s="329">
        <f t="shared" si="2"/>
        <v>0.29999999999999993</v>
      </c>
      <c r="I9" s="326">
        <v>57.315599999999996</v>
      </c>
      <c r="J9" s="329">
        <f t="shared" si="3"/>
        <v>0.3785714285714285</v>
      </c>
      <c r="K9" s="326">
        <v>46.11599999999999</v>
      </c>
      <c r="L9" s="330">
        <f t="shared" si="4"/>
        <v>0.5</v>
      </c>
    </row>
    <row r="10" spans="1:12" ht="15.75">
      <c r="A10" s="138" t="s">
        <v>147</v>
      </c>
      <c r="B10" s="326" t="s">
        <v>136</v>
      </c>
      <c r="C10" s="326" t="s">
        <v>137</v>
      </c>
      <c r="D10" s="329" t="e">
        <f t="shared" si="0"/>
        <v>#VALUE!</v>
      </c>
      <c r="E10" s="326" t="s">
        <v>139</v>
      </c>
      <c r="F10" s="329" t="e">
        <f t="shared" si="1"/>
        <v>#VALUE!</v>
      </c>
      <c r="G10" s="326" t="s">
        <v>140</v>
      </c>
      <c r="H10" s="329" t="e">
        <f t="shared" si="2"/>
        <v>#VALUE!</v>
      </c>
      <c r="I10" s="326" t="s">
        <v>141</v>
      </c>
      <c r="J10" s="329" t="e">
        <f t="shared" si="3"/>
        <v>#VALUE!</v>
      </c>
      <c r="K10" s="326" t="s">
        <v>142</v>
      </c>
      <c r="L10" s="330" t="e">
        <f t="shared" si="4"/>
        <v>#VALUE!</v>
      </c>
    </row>
    <row r="11" spans="1:12" ht="15.75">
      <c r="A11" s="139" t="s">
        <v>145</v>
      </c>
      <c r="B11" s="326">
        <v>107.35199999999999</v>
      </c>
      <c r="C11" s="326">
        <v>94.6998</v>
      </c>
      <c r="D11" s="329">
        <f t="shared" si="0"/>
        <v>0.11785714285714281</v>
      </c>
      <c r="E11" s="326">
        <v>85.88159999999999</v>
      </c>
      <c r="F11" s="329">
        <f t="shared" si="1"/>
        <v>0.2</v>
      </c>
      <c r="G11" s="326">
        <v>75.14639999999999</v>
      </c>
      <c r="H11" s="329">
        <f t="shared" si="2"/>
        <v>0.30000000000000004</v>
      </c>
      <c r="I11" s="326">
        <v>66.71159999999999</v>
      </c>
      <c r="J11" s="329">
        <f t="shared" si="3"/>
        <v>0.3785714285714286</v>
      </c>
      <c r="K11" s="326">
        <v>53.675999999999995</v>
      </c>
      <c r="L11" s="330">
        <f t="shared" si="4"/>
        <v>0.5</v>
      </c>
    </row>
    <row r="12" spans="1:12" ht="15.75">
      <c r="A12" s="139" t="s">
        <v>146</v>
      </c>
      <c r="B12" s="326">
        <v>107.35199999999999</v>
      </c>
      <c r="C12" s="326">
        <v>94.6998</v>
      </c>
      <c r="D12" s="329">
        <f t="shared" si="0"/>
        <v>0.11785714285714281</v>
      </c>
      <c r="E12" s="326">
        <v>85.88159999999999</v>
      </c>
      <c r="F12" s="329">
        <f t="shared" si="1"/>
        <v>0.2</v>
      </c>
      <c r="G12" s="326">
        <v>75.14639999999999</v>
      </c>
      <c r="H12" s="329">
        <f t="shared" si="2"/>
        <v>0.30000000000000004</v>
      </c>
      <c r="I12" s="326">
        <v>66.71159999999999</v>
      </c>
      <c r="J12" s="329">
        <f t="shared" si="3"/>
        <v>0.3785714285714286</v>
      </c>
      <c r="K12" s="326">
        <v>53.675999999999995</v>
      </c>
      <c r="L12" s="330">
        <f t="shared" si="4"/>
        <v>0.5</v>
      </c>
    </row>
    <row r="13" spans="1:12" ht="15.75">
      <c r="A13" s="138" t="s">
        <v>17</v>
      </c>
      <c r="B13" s="326" t="s">
        <v>136</v>
      </c>
      <c r="C13" s="326" t="s">
        <v>137</v>
      </c>
      <c r="D13" s="329" t="e">
        <f t="shared" si="0"/>
        <v>#VALUE!</v>
      </c>
      <c r="E13" s="326" t="s">
        <v>139</v>
      </c>
      <c r="F13" s="329" t="e">
        <f t="shared" si="1"/>
        <v>#VALUE!</v>
      </c>
      <c r="G13" s="326" t="s">
        <v>140</v>
      </c>
      <c r="H13" s="329" t="e">
        <f t="shared" si="2"/>
        <v>#VALUE!</v>
      </c>
      <c r="I13" s="326" t="s">
        <v>141</v>
      </c>
      <c r="J13" s="329" t="e">
        <f t="shared" si="3"/>
        <v>#VALUE!</v>
      </c>
      <c r="K13" s="326" t="s">
        <v>142</v>
      </c>
      <c r="L13" s="330" t="e">
        <f t="shared" si="4"/>
        <v>#VALUE!</v>
      </c>
    </row>
    <row r="14" spans="1:12" ht="15.75">
      <c r="A14" s="139" t="s">
        <v>148</v>
      </c>
      <c r="B14" s="326">
        <v>96.768</v>
      </c>
      <c r="C14" s="326">
        <v>85.3632</v>
      </c>
      <c r="D14" s="329">
        <f t="shared" si="0"/>
        <v>0.1178571428571428</v>
      </c>
      <c r="E14" s="326">
        <v>77.4144</v>
      </c>
      <c r="F14" s="329">
        <f t="shared" si="1"/>
        <v>0.2</v>
      </c>
      <c r="G14" s="326">
        <v>67.7376</v>
      </c>
      <c r="H14" s="329">
        <f t="shared" si="2"/>
        <v>0.3</v>
      </c>
      <c r="I14" s="326">
        <v>60.1344</v>
      </c>
      <c r="J14" s="329">
        <f t="shared" si="3"/>
        <v>0.37857142857142856</v>
      </c>
      <c r="K14" s="326">
        <v>48.384</v>
      </c>
      <c r="L14" s="330">
        <f t="shared" si="4"/>
        <v>0.5</v>
      </c>
    </row>
    <row r="15" spans="1:12" ht="15.75">
      <c r="A15" s="140" t="s">
        <v>149</v>
      </c>
      <c r="B15" s="326">
        <v>96.768</v>
      </c>
      <c r="C15" s="326">
        <v>85.3632</v>
      </c>
      <c r="D15" s="329">
        <f t="shared" si="0"/>
        <v>0.1178571428571428</v>
      </c>
      <c r="E15" s="326">
        <v>77.4144</v>
      </c>
      <c r="F15" s="329">
        <f t="shared" si="1"/>
        <v>0.2</v>
      </c>
      <c r="G15" s="326">
        <v>67.7376</v>
      </c>
      <c r="H15" s="329">
        <f t="shared" si="2"/>
        <v>0.3</v>
      </c>
      <c r="I15" s="326">
        <v>60.1344</v>
      </c>
      <c r="J15" s="329">
        <f t="shared" si="3"/>
        <v>0.37857142857142856</v>
      </c>
      <c r="K15" s="326">
        <v>48.384</v>
      </c>
      <c r="L15" s="330">
        <f t="shared" si="4"/>
        <v>0.5</v>
      </c>
    </row>
    <row r="16" spans="1:12" ht="15.75">
      <c r="A16" s="139" t="s">
        <v>150</v>
      </c>
      <c r="B16" s="326">
        <v>108.86399999999998</v>
      </c>
      <c r="C16" s="326">
        <v>96.03359999999998</v>
      </c>
      <c r="D16" s="329">
        <f t="shared" si="0"/>
        <v>0.11785714285714285</v>
      </c>
      <c r="E16" s="326">
        <v>87.09119999999999</v>
      </c>
      <c r="F16" s="329">
        <f t="shared" si="1"/>
        <v>0.19999999999999996</v>
      </c>
      <c r="G16" s="326">
        <v>76.20479999999998</v>
      </c>
      <c r="H16" s="329">
        <f t="shared" si="2"/>
        <v>0.30000000000000004</v>
      </c>
      <c r="I16" s="326">
        <v>67.65119999999999</v>
      </c>
      <c r="J16" s="329">
        <f t="shared" si="3"/>
        <v>0.37857142857142856</v>
      </c>
      <c r="K16" s="326">
        <v>54.43199999999999</v>
      </c>
      <c r="L16" s="330">
        <f t="shared" si="4"/>
        <v>0.5</v>
      </c>
    </row>
    <row r="17" spans="1:12" ht="15.75">
      <c r="A17" s="139" t="s">
        <v>151</v>
      </c>
      <c r="B17" s="326">
        <v>108.86399999999998</v>
      </c>
      <c r="C17" s="326">
        <v>96.03359999999998</v>
      </c>
      <c r="D17" s="329">
        <f t="shared" si="0"/>
        <v>0.11785714285714285</v>
      </c>
      <c r="E17" s="326">
        <v>87.09119999999999</v>
      </c>
      <c r="F17" s="329">
        <f t="shared" si="1"/>
        <v>0.19999999999999996</v>
      </c>
      <c r="G17" s="326">
        <v>76.20479999999998</v>
      </c>
      <c r="H17" s="329">
        <f t="shared" si="2"/>
        <v>0.30000000000000004</v>
      </c>
      <c r="I17" s="326">
        <v>67.65119999999999</v>
      </c>
      <c r="J17" s="329">
        <f t="shared" si="3"/>
        <v>0.37857142857142856</v>
      </c>
      <c r="K17" s="326">
        <v>54.43199999999999</v>
      </c>
      <c r="L17" s="330">
        <f t="shared" si="4"/>
        <v>0.5</v>
      </c>
    </row>
    <row r="18" spans="1:12" ht="15.75">
      <c r="A18" s="31" t="s">
        <v>152</v>
      </c>
      <c r="B18" s="326" t="s">
        <v>136</v>
      </c>
      <c r="C18" s="326" t="s">
        <v>137</v>
      </c>
      <c r="D18" s="329" t="e">
        <f t="shared" si="0"/>
        <v>#VALUE!</v>
      </c>
      <c r="E18" s="326" t="s">
        <v>139</v>
      </c>
      <c r="F18" s="329" t="e">
        <f t="shared" si="1"/>
        <v>#VALUE!</v>
      </c>
      <c r="G18" s="326" t="s">
        <v>140</v>
      </c>
      <c r="H18" s="329" t="e">
        <f t="shared" si="2"/>
        <v>#VALUE!</v>
      </c>
      <c r="I18" s="326" t="s">
        <v>141</v>
      </c>
      <c r="J18" s="329" t="e">
        <f t="shared" si="3"/>
        <v>#VALUE!</v>
      </c>
      <c r="K18" s="326" t="s">
        <v>142</v>
      </c>
      <c r="L18" s="330" t="e">
        <f t="shared" si="4"/>
        <v>#VALUE!</v>
      </c>
    </row>
    <row r="19" spans="1:12" ht="15.75">
      <c r="A19" s="140" t="s">
        <v>153</v>
      </c>
      <c r="B19" s="326">
        <v>68.03999999999999</v>
      </c>
      <c r="C19" s="326">
        <v>60.021</v>
      </c>
      <c r="D19" s="329">
        <f t="shared" si="0"/>
        <v>0.11785714285714274</v>
      </c>
      <c r="E19" s="326">
        <v>54.43199999999999</v>
      </c>
      <c r="F19" s="329">
        <f t="shared" si="1"/>
        <v>0.2000000000000001</v>
      </c>
      <c r="G19" s="326">
        <v>47.62799999999999</v>
      </c>
      <c r="H19" s="329">
        <f t="shared" si="2"/>
        <v>0.30000000000000004</v>
      </c>
      <c r="I19" s="326">
        <v>42.282</v>
      </c>
      <c r="J19" s="329">
        <f t="shared" si="3"/>
        <v>0.37857142857142856</v>
      </c>
      <c r="K19" s="326">
        <v>34.019999999999996</v>
      </c>
      <c r="L19" s="330">
        <f t="shared" si="4"/>
        <v>0.5</v>
      </c>
    </row>
    <row r="20" spans="1:12" ht="15.75">
      <c r="A20" s="141" t="s">
        <v>154</v>
      </c>
      <c r="B20" s="326">
        <v>68.03999999999999</v>
      </c>
      <c r="C20" s="326">
        <v>60.021</v>
      </c>
      <c r="D20" s="329">
        <f t="shared" si="0"/>
        <v>0.11785714285714274</v>
      </c>
      <c r="E20" s="326">
        <v>54.43199999999999</v>
      </c>
      <c r="F20" s="329">
        <f t="shared" si="1"/>
        <v>0.2000000000000001</v>
      </c>
      <c r="G20" s="326">
        <v>47.62799999999999</v>
      </c>
      <c r="H20" s="329">
        <f t="shared" si="2"/>
        <v>0.30000000000000004</v>
      </c>
      <c r="I20" s="326">
        <v>42.282</v>
      </c>
      <c r="J20" s="329">
        <f t="shared" si="3"/>
        <v>0.37857142857142856</v>
      </c>
      <c r="K20" s="326">
        <v>34.019999999999996</v>
      </c>
      <c r="L20" s="330">
        <f t="shared" si="4"/>
        <v>0.5</v>
      </c>
    </row>
    <row r="21" spans="1:12" ht="15.75">
      <c r="A21" s="139" t="s">
        <v>155</v>
      </c>
      <c r="B21" s="326">
        <v>81.648</v>
      </c>
      <c r="C21" s="326">
        <v>72.02520000000001</v>
      </c>
      <c r="D21" s="329">
        <f t="shared" si="0"/>
        <v>0.11785714285714266</v>
      </c>
      <c r="E21" s="326">
        <v>65.3184</v>
      </c>
      <c r="F21" s="329">
        <f t="shared" si="1"/>
        <v>0.2</v>
      </c>
      <c r="G21" s="326">
        <v>57.15359999999998</v>
      </c>
      <c r="H21" s="329">
        <f t="shared" si="2"/>
        <v>0.30000000000000016</v>
      </c>
      <c r="I21" s="326">
        <v>50.73839999999999</v>
      </c>
      <c r="J21" s="329">
        <f t="shared" si="3"/>
        <v>0.37857142857142867</v>
      </c>
      <c r="K21" s="326">
        <v>40.824</v>
      </c>
      <c r="L21" s="330">
        <f t="shared" si="4"/>
        <v>0.5</v>
      </c>
    </row>
    <row r="22" spans="1:12" ht="15.75">
      <c r="A22" s="140" t="s">
        <v>156</v>
      </c>
      <c r="B22" s="326">
        <v>81.648</v>
      </c>
      <c r="C22" s="326">
        <v>72.02520000000001</v>
      </c>
      <c r="D22" s="329">
        <f t="shared" si="0"/>
        <v>0.11785714285714266</v>
      </c>
      <c r="E22" s="326">
        <v>65.3184</v>
      </c>
      <c r="F22" s="329">
        <f t="shared" si="1"/>
        <v>0.2</v>
      </c>
      <c r="G22" s="326">
        <v>57.15359999999998</v>
      </c>
      <c r="H22" s="329">
        <f t="shared" si="2"/>
        <v>0.30000000000000016</v>
      </c>
      <c r="I22" s="326">
        <v>50.73839999999999</v>
      </c>
      <c r="J22" s="329">
        <f t="shared" si="3"/>
        <v>0.37857142857142867</v>
      </c>
      <c r="K22" s="326">
        <v>40.824</v>
      </c>
      <c r="L22" s="330">
        <f t="shared" si="4"/>
        <v>0.5</v>
      </c>
    </row>
    <row r="23" spans="1:12" ht="15.75">
      <c r="A23" s="142" t="s">
        <v>157</v>
      </c>
      <c r="B23" s="326">
        <v>107.35199999999999</v>
      </c>
      <c r="C23" s="326">
        <v>94.6998</v>
      </c>
      <c r="D23" s="329">
        <f t="shared" si="0"/>
        <v>0.11785714285714281</v>
      </c>
      <c r="E23" s="326">
        <v>85.88159999999999</v>
      </c>
      <c r="F23" s="329">
        <f t="shared" si="1"/>
        <v>0.2</v>
      </c>
      <c r="G23" s="326">
        <v>75.14639999999999</v>
      </c>
      <c r="H23" s="329">
        <f t="shared" si="2"/>
        <v>0.30000000000000004</v>
      </c>
      <c r="I23" s="326">
        <v>66.71159999999999</v>
      </c>
      <c r="J23" s="329">
        <f t="shared" si="3"/>
        <v>0.3785714285714286</v>
      </c>
      <c r="K23" s="326">
        <v>53.675999999999995</v>
      </c>
      <c r="L23" s="330">
        <f t="shared" si="4"/>
        <v>0.5</v>
      </c>
    </row>
    <row r="24" spans="1:12" ht="15.75">
      <c r="A24" s="138" t="s">
        <v>26</v>
      </c>
      <c r="B24" s="326" t="s">
        <v>136</v>
      </c>
      <c r="C24" s="326" t="s">
        <v>137</v>
      </c>
      <c r="D24" s="329" t="e">
        <f t="shared" si="0"/>
        <v>#VALUE!</v>
      </c>
      <c r="E24" s="326" t="s">
        <v>139</v>
      </c>
      <c r="F24" s="329" t="e">
        <f t="shared" si="1"/>
        <v>#VALUE!</v>
      </c>
      <c r="G24" s="326" t="s">
        <v>140</v>
      </c>
      <c r="H24" s="329" t="e">
        <f t="shared" si="2"/>
        <v>#VALUE!</v>
      </c>
      <c r="I24" s="326" t="s">
        <v>141</v>
      </c>
      <c r="J24" s="329" t="e">
        <f t="shared" si="3"/>
        <v>#VALUE!</v>
      </c>
      <c r="K24" s="326" t="s">
        <v>142</v>
      </c>
      <c r="L24" s="330" t="e">
        <f t="shared" si="4"/>
        <v>#VALUE!</v>
      </c>
    </row>
    <row r="25" spans="1:12" ht="15.75">
      <c r="A25" s="140" t="s">
        <v>158</v>
      </c>
      <c r="B25" s="326">
        <v>84.672</v>
      </c>
      <c r="C25" s="326">
        <v>74.69279999999999</v>
      </c>
      <c r="D25" s="329">
        <f t="shared" si="0"/>
        <v>0.11785714285714292</v>
      </c>
      <c r="E25" s="326">
        <v>67.7376</v>
      </c>
      <c r="F25" s="329">
        <f t="shared" si="1"/>
        <v>0.19999999999999996</v>
      </c>
      <c r="G25" s="326">
        <v>59.27039999999998</v>
      </c>
      <c r="H25" s="329">
        <f t="shared" si="2"/>
        <v>0.3000000000000002</v>
      </c>
      <c r="I25" s="326">
        <v>52.617599999999996</v>
      </c>
      <c r="J25" s="329">
        <f t="shared" si="3"/>
        <v>0.3785714285714286</v>
      </c>
      <c r="K25" s="326">
        <v>42.336</v>
      </c>
      <c r="L25" s="330">
        <f t="shared" si="4"/>
        <v>0.5</v>
      </c>
    </row>
    <row r="26" spans="1:12" ht="15.75">
      <c r="A26" s="143" t="s">
        <v>159</v>
      </c>
      <c r="B26" s="326">
        <v>84.672</v>
      </c>
      <c r="C26" s="326">
        <v>74.69279999999999</v>
      </c>
      <c r="D26" s="329">
        <f t="shared" si="0"/>
        <v>0.11785714285714292</v>
      </c>
      <c r="E26" s="326">
        <v>67.7376</v>
      </c>
      <c r="F26" s="329">
        <f t="shared" si="1"/>
        <v>0.19999999999999996</v>
      </c>
      <c r="G26" s="326">
        <v>59.27039999999998</v>
      </c>
      <c r="H26" s="329">
        <f t="shared" si="2"/>
        <v>0.3000000000000002</v>
      </c>
      <c r="I26" s="326">
        <v>52.617599999999996</v>
      </c>
      <c r="J26" s="329">
        <f t="shared" si="3"/>
        <v>0.3785714285714286</v>
      </c>
      <c r="K26" s="326">
        <v>42.336</v>
      </c>
      <c r="L26" s="330">
        <f t="shared" si="4"/>
        <v>0.5</v>
      </c>
    </row>
    <row r="27" spans="1:12" ht="15.75">
      <c r="A27" s="139" t="s">
        <v>160</v>
      </c>
      <c r="B27" s="326">
        <v>220.752</v>
      </c>
      <c r="C27" s="326">
        <v>194.7348</v>
      </c>
      <c r="D27" s="329">
        <f t="shared" si="0"/>
        <v>0.11785714285714287</v>
      </c>
      <c r="E27" s="326">
        <v>176.6016</v>
      </c>
      <c r="F27" s="329">
        <f t="shared" si="1"/>
        <v>0.20000000000000007</v>
      </c>
      <c r="G27" s="326">
        <v>154.5264</v>
      </c>
      <c r="H27" s="329">
        <f t="shared" si="2"/>
        <v>0.30000000000000004</v>
      </c>
      <c r="I27" s="326">
        <v>137.1816</v>
      </c>
      <c r="J27" s="329">
        <f t="shared" si="3"/>
        <v>0.37857142857142856</v>
      </c>
      <c r="K27" s="326">
        <v>110.376</v>
      </c>
      <c r="L27" s="330">
        <f t="shared" si="4"/>
        <v>0.5</v>
      </c>
    </row>
    <row r="28" spans="1:12" ht="15.75">
      <c r="A28" s="144" t="s">
        <v>161</v>
      </c>
      <c r="B28" s="326">
        <v>161.45999999999998</v>
      </c>
      <c r="C28" s="326">
        <v>153.38699999999997</v>
      </c>
      <c r="D28" s="329">
        <f t="shared" si="0"/>
        <v>0.05000000000000005</v>
      </c>
      <c r="E28" s="326">
        <v>129.16800000000003</v>
      </c>
      <c r="F28" s="329">
        <f t="shared" si="1"/>
        <v>0.19999999999999968</v>
      </c>
      <c r="G28" s="326">
        <v>113.02199999999998</v>
      </c>
      <c r="H28" s="329">
        <f t="shared" si="2"/>
        <v>0.30000000000000004</v>
      </c>
      <c r="I28" s="326">
        <v>100.602</v>
      </c>
      <c r="J28" s="329">
        <f t="shared" si="3"/>
        <v>0.3769230769230768</v>
      </c>
      <c r="K28" s="326">
        <v>86.93999999999998</v>
      </c>
      <c r="L28" s="330">
        <f t="shared" si="4"/>
        <v>0.46153846153846156</v>
      </c>
    </row>
    <row r="29" spans="1:12" ht="15.75">
      <c r="A29" s="145" t="s">
        <v>162</v>
      </c>
      <c r="B29" s="326">
        <v>238.68</v>
      </c>
      <c r="C29" s="326">
        <v>226.74599999999998</v>
      </c>
      <c r="D29" s="329">
        <f t="shared" si="0"/>
        <v>0.05000000000000011</v>
      </c>
      <c r="E29" s="326">
        <v>190.944</v>
      </c>
      <c r="F29" s="329">
        <f t="shared" si="1"/>
        <v>0.20000000000000007</v>
      </c>
      <c r="G29" s="326">
        <v>167.076</v>
      </c>
      <c r="H29" s="329">
        <f t="shared" si="2"/>
        <v>0.30000000000000004</v>
      </c>
      <c r="I29" s="326">
        <v>148.716</v>
      </c>
      <c r="J29" s="329">
        <f t="shared" si="3"/>
        <v>0.3769230769230769</v>
      </c>
      <c r="K29" s="326">
        <v>128.51999999999998</v>
      </c>
      <c r="L29" s="330">
        <f t="shared" si="4"/>
        <v>0.4615384615384616</v>
      </c>
    </row>
    <row r="30" spans="1:12" ht="15.75">
      <c r="A30" s="138" t="s">
        <v>31</v>
      </c>
      <c r="B30" s="326" t="s">
        <v>136</v>
      </c>
      <c r="C30" s="326" t="s">
        <v>137</v>
      </c>
      <c r="D30" s="329" t="e">
        <f t="shared" si="0"/>
        <v>#VALUE!</v>
      </c>
      <c r="E30" s="326" t="s">
        <v>139</v>
      </c>
      <c r="F30" s="329" t="e">
        <f t="shared" si="1"/>
        <v>#VALUE!</v>
      </c>
      <c r="G30" s="326" t="s">
        <v>140</v>
      </c>
      <c r="H30" s="329" t="e">
        <f t="shared" si="2"/>
        <v>#VALUE!</v>
      </c>
      <c r="I30" s="326" t="s">
        <v>141</v>
      </c>
      <c r="J30" s="329" t="e">
        <f t="shared" si="3"/>
        <v>#VALUE!</v>
      </c>
      <c r="K30" s="326" t="s">
        <v>142</v>
      </c>
      <c r="L30" s="330" t="e">
        <f t="shared" si="4"/>
        <v>#VALUE!</v>
      </c>
    </row>
    <row r="31" spans="1:12" ht="15.75">
      <c r="A31" s="139" t="s">
        <v>35</v>
      </c>
      <c r="B31" s="326">
        <v>140.4</v>
      </c>
      <c r="C31" s="326">
        <v>133.38</v>
      </c>
      <c r="D31" s="329">
        <f t="shared" si="0"/>
        <v>0.05000000000000007</v>
      </c>
      <c r="E31" s="326">
        <v>112.32</v>
      </c>
      <c r="F31" s="329">
        <f t="shared" si="1"/>
        <v>0.2000000000000001</v>
      </c>
      <c r="G31" s="326">
        <v>98.28</v>
      </c>
      <c r="H31" s="329">
        <f t="shared" si="2"/>
        <v>0.30000000000000004</v>
      </c>
      <c r="I31" s="326">
        <v>87.48</v>
      </c>
      <c r="J31" s="329">
        <f t="shared" si="3"/>
        <v>0.3769230769230769</v>
      </c>
      <c r="K31" s="326">
        <v>75.6</v>
      </c>
      <c r="L31" s="330">
        <f t="shared" si="4"/>
        <v>0.4615384615384616</v>
      </c>
    </row>
    <row r="32" spans="1:12" ht="15.75">
      <c r="A32" s="140" t="s">
        <v>163</v>
      </c>
      <c r="B32" s="326">
        <v>181.11599999999999</v>
      </c>
      <c r="C32" s="326">
        <v>172.06019999999998</v>
      </c>
      <c r="D32" s="329">
        <f t="shared" si="0"/>
        <v>0.05000000000000003</v>
      </c>
      <c r="E32" s="326">
        <v>144.89280000000002</v>
      </c>
      <c r="F32" s="329">
        <f t="shared" si="1"/>
        <v>0.19999999999999982</v>
      </c>
      <c r="G32" s="326">
        <v>126.78119999999998</v>
      </c>
      <c r="H32" s="329">
        <f t="shared" si="2"/>
        <v>0.30000000000000004</v>
      </c>
      <c r="I32" s="326">
        <v>112.84920000000001</v>
      </c>
      <c r="J32" s="329">
        <f t="shared" si="3"/>
        <v>0.3769230769230768</v>
      </c>
      <c r="K32" s="326">
        <v>97.52399999999999</v>
      </c>
      <c r="L32" s="330">
        <f t="shared" si="4"/>
        <v>0.46153846153846156</v>
      </c>
    </row>
    <row r="33" spans="1:12" ht="15.75">
      <c r="A33" s="140" t="s">
        <v>164</v>
      </c>
      <c r="B33" s="326">
        <v>181.11599999999999</v>
      </c>
      <c r="C33" s="326">
        <v>172.06019999999998</v>
      </c>
      <c r="D33" s="329">
        <f t="shared" si="0"/>
        <v>0.05000000000000003</v>
      </c>
      <c r="E33" s="326">
        <v>144.89280000000002</v>
      </c>
      <c r="F33" s="329">
        <f t="shared" si="1"/>
        <v>0.19999999999999982</v>
      </c>
      <c r="G33" s="326">
        <v>126.78119999999998</v>
      </c>
      <c r="H33" s="329">
        <f t="shared" si="2"/>
        <v>0.30000000000000004</v>
      </c>
      <c r="I33" s="326">
        <v>112.84920000000001</v>
      </c>
      <c r="J33" s="329">
        <f t="shared" si="3"/>
        <v>0.3769230769230768</v>
      </c>
      <c r="K33" s="326">
        <v>97.52399999999999</v>
      </c>
      <c r="L33" s="330">
        <f t="shared" si="4"/>
        <v>0.46153846153846156</v>
      </c>
    </row>
    <row r="34" spans="1:12" ht="15.75">
      <c r="A34" s="138" t="s">
        <v>37</v>
      </c>
      <c r="B34" s="326" t="s">
        <v>136</v>
      </c>
      <c r="C34" s="326" t="s">
        <v>137</v>
      </c>
      <c r="D34" s="329" t="e">
        <f t="shared" si="0"/>
        <v>#VALUE!</v>
      </c>
      <c r="E34" s="326" t="s">
        <v>139</v>
      </c>
      <c r="F34" s="329" t="e">
        <f t="shared" si="1"/>
        <v>#VALUE!</v>
      </c>
      <c r="G34" s="326" t="s">
        <v>140</v>
      </c>
      <c r="H34" s="329" t="e">
        <f t="shared" si="2"/>
        <v>#VALUE!</v>
      </c>
      <c r="I34" s="326" t="s">
        <v>141</v>
      </c>
      <c r="J34" s="329" t="e">
        <f t="shared" si="3"/>
        <v>#VALUE!</v>
      </c>
      <c r="K34" s="326" t="s">
        <v>142</v>
      </c>
      <c r="L34" s="330" t="e">
        <f t="shared" si="4"/>
        <v>#VALUE!</v>
      </c>
    </row>
    <row r="35" spans="1:12" ht="15.75">
      <c r="A35" s="139" t="s">
        <v>165</v>
      </c>
      <c r="B35" s="326">
        <v>90.71999999999998</v>
      </c>
      <c r="C35" s="326">
        <v>80.02799999999999</v>
      </c>
      <c r="D35" s="329">
        <f t="shared" si="0"/>
        <v>0.1178571428571428</v>
      </c>
      <c r="E35" s="326">
        <v>72.576</v>
      </c>
      <c r="F35" s="329">
        <f t="shared" si="1"/>
        <v>0.19999999999999993</v>
      </c>
      <c r="G35" s="326">
        <v>63.503999999999984</v>
      </c>
      <c r="H35" s="329">
        <f t="shared" si="2"/>
        <v>0.30000000000000004</v>
      </c>
      <c r="I35" s="326">
        <v>56.37599999999999</v>
      </c>
      <c r="J35" s="329">
        <f t="shared" si="3"/>
        <v>0.37857142857142856</v>
      </c>
      <c r="K35" s="326">
        <v>45.35999999999999</v>
      </c>
      <c r="L35" s="330">
        <f t="shared" si="4"/>
        <v>0.5</v>
      </c>
    </row>
    <row r="36" spans="1:12" ht="15.75">
      <c r="A36" s="140" t="s">
        <v>166</v>
      </c>
      <c r="B36" s="326">
        <v>90.71999999999998</v>
      </c>
      <c r="C36" s="326">
        <v>80.02799999999999</v>
      </c>
      <c r="D36" s="329">
        <f t="shared" si="0"/>
        <v>0.1178571428571428</v>
      </c>
      <c r="E36" s="326">
        <v>72.576</v>
      </c>
      <c r="F36" s="329">
        <f t="shared" si="1"/>
        <v>0.19999999999999993</v>
      </c>
      <c r="G36" s="326">
        <v>63.503999999999984</v>
      </c>
      <c r="H36" s="329">
        <f t="shared" si="2"/>
        <v>0.30000000000000004</v>
      </c>
      <c r="I36" s="326">
        <v>56.37599999999999</v>
      </c>
      <c r="J36" s="329">
        <f t="shared" si="3"/>
        <v>0.37857142857142856</v>
      </c>
      <c r="K36" s="326">
        <v>45.35999999999999</v>
      </c>
      <c r="L36" s="330">
        <f t="shared" si="4"/>
        <v>0.5</v>
      </c>
    </row>
    <row r="37" spans="1:12" ht="15.75">
      <c r="A37" s="139" t="s">
        <v>167</v>
      </c>
      <c r="B37" s="326">
        <v>101.30399999999999</v>
      </c>
      <c r="C37" s="326">
        <v>89.36460000000001</v>
      </c>
      <c r="D37" s="329">
        <f>(B37-C37)/B37</f>
        <v>0.11785714285714265</v>
      </c>
      <c r="E37" s="326">
        <v>81.0432</v>
      </c>
      <c r="F37" s="329">
        <f t="shared" si="1"/>
        <v>0.19999999999999993</v>
      </c>
      <c r="G37" s="326">
        <v>70.91279999999999</v>
      </c>
      <c r="H37" s="329">
        <f t="shared" si="2"/>
        <v>0.3</v>
      </c>
      <c r="I37" s="326">
        <v>62.953199999999995</v>
      </c>
      <c r="J37" s="329">
        <f t="shared" si="3"/>
        <v>0.37857142857142856</v>
      </c>
      <c r="K37" s="326">
        <v>50.651999999999994</v>
      </c>
      <c r="L37" s="330">
        <f t="shared" si="4"/>
        <v>0.5</v>
      </c>
    </row>
    <row r="38" spans="1:12" ht="15.75">
      <c r="A38" s="139" t="s">
        <v>168</v>
      </c>
      <c r="B38" s="326">
        <v>101.30399999999999</v>
      </c>
      <c r="C38" s="326">
        <v>89.36460000000001</v>
      </c>
      <c r="D38" s="329">
        <f t="shared" si="0"/>
        <v>0.11785714285714265</v>
      </c>
      <c r="E38" s="326">
        <v>81.0432</v>
      </c>
      <c r="F38" s="329">
        <f t="shared" si="1"/>
        <v>0.19999999999999993</v>
      </c>
      <c r="G38" s="326">
        <v>70.91279999999999</v>
      </c>
      <c r="H38" s="329">
        <f t="shared" si="2"/>
        <v>0.3</v>
      </c>
      <c r="I38" s="326">
        <v>62.953199999999995</v>
      </c>
      <c r="J38" s="329">
        <f t="shared" si="3"/>
        <v>0.37857142857142856</v>
      </c>
      <c r="K38" s="326">
        <v>50.651999999999994</v>
      </c>
      <c r="L38" s="330">
        <f t="shared" si="4"/>
        <v>0.5</v>
      </c>
    </row>
    <row r="39" spans="1:12" ht="15.75">
      <c r="A39" s="140" t="s">
        <v>169</v>
      </c>
      <c r="B39" s="326">
        <v>125.496</v>
      </c>
      <c r="C39" s="326">
        <v>110.70540000000001</v>
      </c>
      <c r="D39" s="329">
        <f t="shared" si="0"/>
        <v>0.11785714285714273</v>
      </c>
      <c r="E39" s="326">
        <v>100.3968</v>
      </c>
      <c r="F39" s="329">
        <f t="shared" si="1"/>
        <v>0.19999999999999998</v>
      </c>
      <c r="G39" s="326">
        <v>87.84719999999999</v>
      </c>
      <c r="H39" s="329">
        <f t="shared" si="2"/>
        <v>0.3000000000000001</v>
      </c>
      <c r="I39" s="326">
        <v>77.9868</v>
      </c>
      <c r="J39" s="329">
        <f t="shared" si="3"/>
        <v>0.3785714285714285</v>
      </c>
      <c r="K39" s="326">
        <v>62.748</v>
      </c>
      <c r="L39" s="330">
        <f t="shared" si="4"/>
        <v>0.5</v>
      </c>
    </row>
    <row r="40" spans="1:12" ht="15.75">
      <c r="A40" s="140" t="s">
        <v>170</v>
      </c>
      <c r="B40" s="326">
        <v>125.496</v>
      </c>
      <c r="C40" s="326">
        <v>110.70540000000001</v>
      </c>
      <c r="D40" s="329">
        <f t="shared" si="0"/>
        <v>0.11785714285714273</v>
      </c>
      <c r="E40" s="326">
        <v>100.3968</v>
      </c>
      <c r="F40" s="329">
        <f t="shared" si="1"/>
        <v>0.19999999999999998</v>
      </c>
      <c r="G40" s="326">
        <v>87.84719999999999</v>
      </c>
      <c r="H40" s="329">
        <f t="shared" si="2"/>
        <v>0.3000000000000001</v>
      </c>
      <c r="I40" s="326">
        <v>77.9868</v>
      </c>
      <c r="J40" s="329">
        <f t="shared" si="3"/>
        <v>0.3785714285714285</v>
      </c>
      <c r="K40" s="326">
        <v>62.748</v>
      </c>
      <c r="L40" s="330">
        <f t="shared" si="4"/>
        <v>0.5</v>
      </c>
    </row>
    <row r="41" spans="1:12" ht="15.75">
      <c r="A41" s="140" t="s">
        <v>171</v>
      </c>
      <c r="B41" s="326">
        <v>89.208</v>
      </c>
      <c r="C41" s="326">
        <v>78.6942</v>
      </c>
      <c r="D41" s="329">
        <f t="shared" si="0"/>
        <v>0.1178571428571429</v>
      </c>
      <c r="E41" s="326">
        <v>71.3664</v>
      </c>
      <c r="F41" s="329">
        <f t="shared" si="1"/>
        <v>0.2</v>
      </c>
      <c r="G41" s="326">
        <v>62.44559999999999</v>
      </c>
      <c r="H41" s="329">
        <f t="shared" si="2"/>
        <v>0.3000000000000001</v>
      </c>
      <c r="I41" s="326">
        <v>55.4364</v>
      </c>
      <c r="J41" s="329">
        <f t="shared" si="3"/>
        <v>0.37857142857142856</v>
      </c>
      <c r="K41" s="326">
        <v>44.604</v>
      </c>
      <c r="L41" s="330">
        <f t="shared" si="4"/>
        <v>0.5</v>
      </c>
    </row>
    <row r="42" spans="1:12" ht="15.75">
      <c r="A42" s="140" t="s">
        <v>172</v>
      </c>
      <c r="B42" s="326">
        <v>89.208</v>
      </c>
      <c r="C42" s="326">
        <v>78.6942</v>
      </c>
      <c r="D42" s="329">
        <f t="shared" si="0"/>
        <v>0.1178571428571429</v>
      </c>
      <c r="E42" s="326">
        <v>71.3664</v>
      </c>
      <c r="F42" s="329">
        <f t="shared" si="1"/>
        <v>0.2</v>
      </c>
      <c r="G42" s="326">
        <v>62.44559999999999</v>
      </c>
      <c r="H42" s="329">
        <f t="shared" si="2"/>
        <v>0.3000000000000001</v>
      </c>
      <c r="I42" s="326">
        <v>55.4364</v>
      </c>
      <c r="J42" s="329">
        <f t="shared" si="3"/>
        <v>0.37857142857142856</v>
      </c>
      <c r="K42" s="326">
        <v>44.604</v>
      </c>
      <c r="L42" s="330">
        <f t="shared" si="4"/>
        <v>0.5</v>
      </c>
    </row>
    <row r="43" spans="1:12" ht="15.75">
      <c r="A43" s="146" t="s">
        <v>173</v>
      </c>
      <c r="B43" s="326">
        <v>99.792</v>
      </c>
      <c r="C43" s="326">
        <v>88.0308</v>
      </c>
      <c r="D43" s="329">
        <f t="shared" si="0"/>
        <v>0.11785714285714288</v>
      </c>
      <c r="E43" s="326">
        <v>79.83359999999999</v>
      </c>
      <c r="F43" s="329">
        <f t="shared" si="1"/>
        <v>0.20000000000000012</v>
      </c>
      <c r="G43" s="326">
        <v>69.85439999999998</v>
      </c>
      <c r="H43" s="329">
        <f t="shared" si="2"/>
        <v>0.30000000000000016</v>
      </c>
      <c r="I43" s="326">
        <v>62.0136</v>
      </c>
      <c r="J43" s="329">
        <f t="shared" si="3"/>
        <v>0.3785714285714286</v>
      </c>
      <c r="K43" s="326">
        <v>49.896</v>
      </c>
      <c r="L43" s="330">
        <f t="shared" si="4"/>
        <v>0.5</v>
      </c>
    </row>
    <row r="44" spans="1:12" ht="15.75">
      <c r="A44" s="138" t="s">
        <v>45</v>
      </c>
      <c r="B44" s="326" t="s">
        <v>136</v>
      </c>
      <c r="C44" s="326" t="s">
        <v>137</v>
      </c>
      <c r="D44" s="329" t="e">
        <f t="shared" si="0"/>
        <v>#VALUE!</v>
      </c>
      <c r="E44" s="326" t="s">
        <v>139</v>
      </c>
      <c r="F44" s="329" t="e">
        <f t="shared" si="1"/>
        <v>#VALUE!</v>
      </c>
      <c r="G44" s="326" t="s">
        <v>140</v>
      </c>
      <c r="H44" s="329" t="e">
        <f t="shared" si="2"/>
        <v>#VALUE!</v>
      </c>
      <c r="I44" s="326" t="s">
        <v>141</v>
      </c>
      <c r="J44" s="329" t="e">
        <f t="shared" si="3"/>
        <v>#VALUE!</v>
      </c>
      <c r="K44" s="326" t="s">
        <v>142</v>
      </c>
      <c r="L44" s="330" t="e">
        <f t="shared" si="4"/>
        <v>#VALUE!</v>
      </c>
    </row>
    <row r="45" spans="1:12" ht="15.75">
      <c r="A45" s="141" t="s">
        <v>174</v>
      </c>
      <c r="B45" s="326">
        <v>114.91199999999999</v>
      </c>
      <c r="C45" s="326">
        <v>101.36880000000001</v>
      </c>
      <c r="D45" s="329">
        <f t="shared" si="0"/>
        <v>0.11785714285714273</v>
      </c>
      <c r="E45" s="326">
        <v>91.9296</v>
      </c>
      <c r="F45" s="329">
        <f t="shared" si="1"/>
        <v>0.2</v>
      </c>
      <c r="G45" s="326">
        <v>80.4384</v>
      </c>
      <c r="H45" s="329">
        <f t="shared" si="2"/>
        <v>0.29999999999999993</v>
      </c>
      <c r="I45" s="326">
        <v>71.4096</v>
      </c>
      <c r="J45" s="329">
        <f t="shared" si="3"/>
        <v>0.37857142857142856</v>
      </c>
      <c r="K45" s="326">
        <v>57.455999999999996</v>
      </c>
      <c r="L45" s="330">
        <f t="shared" si="4"/>
        <v>0.5</v>
      </c>
    </row>
    <row r="46" spans="1:12" ht="15.75">
      <c r="A46" s="141" t="s">
        <v>175</v>
      </c>
      <c r="B46" s="326">
        <v>123.98399999999998</v>
      </c>
      <c r="C46" s="326">
        <v>109.37159999999999</v>
      </c>
      <c r="D46" s="329">
        <f t="shared" si="0"/>
        <v>0.11785714285714283</v>
      </c>
      <c r="E46" s="326">
        <v>99.18719999999999</v>
      </c>
      <c r="F46" s="329">
        <f t="shared" si="1"/>
        <v>0.19999999999999996</v>
      </c>
      <c r="G46" s="326">
        <v>86.78879999999998</v>
      </c>
      <c r="H46" s="329">
        <f t="shared" si="2"/>
        <v>0.30000000000000004</v>
      </c>
      <c r="I46" s="326">
        <v>77.04719999999998</v>
      </c>
      <c r="J46" s="329">
        <f t="shared" si="3"/>
        <v>0.37857142857142867</v>
      </c>
      <c r="K46" s="326">
        <v>61.99199999999999</v>
      </c>
      <c r="L46" s="330">
        <f t="shared" si="4"/>
        <v>0.5</v>
      </c>
    </row>
    <row r="47" spans="1:12" ht="15.75">
      <c r="A47" s="141" t="s">
        <v>176</v>
      </c>
      <c r="B47" s="326">
        <v>120.95999999999998</v>
      </c>
      <c r="C47" s="326">
        <v>106.70399999999998</v>
      </c>
      <c r="D47" s="329">
        <f t="shared" si="0"/>
        <v>0.11785714285714288</v>
      </c>
      <c r="E47" s="326">
        <v>96.768</v>
      </c>
      <c r="F47" s="329">
        <f t="shared" si="1"/>
        <v>0.19999999999999987</v>
      </c>
      <c r="G47" s="326">
        <v>84.672</v>
      </c>
      <c r="H47" s="329">
        <f t="shared" si="2"/>
        <v>0.29999999999999993</v>
      </c>
      <c r="I47" s="326">
        <v>75.16799999999999</v>
      </c>
      <c r="J47" s="329">
        <f t="shared" si="3"/>
        <v>0.37857142857142856</v>
      </c>
      <c r="K47" s="326">
        <v>60.47999999999999</v>
      </c>
      <c r="L47" s="330">
        <f t="shared" si="4"/>
        <v>0.5</v>
      </c>
    </row>
    <row r="48" spans="1:12" ht="15.75">
      <c r="A48" s="141" t="s">
        <v>177</v>
      </c>
      <c r="B48" s="326">
        <v>130.032</v>
      </c>
      <c r="C48" s="326">
        <v>114.70680000000002</v>
      </c>
      <c r="D48" s="329">
        <f t="shared" si="0"/>
        <v>0.11785714285714281</v>
      </c>
      <c r="E48" s="326">
        <v>104.0256</v>
      </c>
      <c r="F48" s="329">
        <f t="shared" si="1"/>
        <v>0.2000000000000001</v>
      </c>
      <c r="G48" s="326">
        <v>91.02239999999998</v>
      </c>
      <c r="H48" s="329">
        <f t="shared" si="2"/>
        <v>0.30000000000000027</v>
      </c>
      <c r="I48" s="326">
        <v>80.8056</v>
      </c>
      <c r="J48" s="329">
        <f t="shared" si="3"/>
        <v>0.3785714285714286</v>
      </c>
      <c r="K48" s="326">
        <v>65.016</v>
      </c>
      <c r="L48" s="330">
        <f t="shared" si="4"/>
        <v>0.5</v>
      </c>
    </row>
    <row r="49" spans="1:12" ht="15.75">
      <c r="A49" s="141" t="s">
        <v>178</v>
      </c>
      <c r="B49" s="326">
        <v>125.496</v>
      </c>
      <c r="C49" s="326">
        <v>110.70540000000001</v>
      </c>
      <c r="D49" s="329">
        <f t="shared" si="0"/>
        <v>0.11785714285714273</v>
      </c>
      <c r="E49" s="326">
        <v>100.3968</v>
      </c>
      <c r="F49" s="329">
        <f t="shared" si="1"/>
        <v>0.19999999999999998</v>
      </c>
      <c r="G49" s="326">
        <v>87.84719999999999</v>
      </c>
      <c r="H49" s="329">
        <f t="shared" si="2"/>
        <v>0.3000000000000001</v>
      </c>
      <c r="I49" s="326">
        <v>77.9868</v>
      </c>
      <c r="J49" s="329">
        <f t="shared" si="3"/>
        <v>0.3785714285714285</v>
      </c>
      <c r="K49" s="326">
        <v>62.748</v>
      </c>
      <c r="L49" s="330">
        <f t="shared" si="4"/>
        <v>0.5</v>
      </c>
    </row>
    <row r="50" spans="1:12" ht="15.75">
      <c r="A50" s="141" t="s">
        <v>179</v>
      </c>
      <c r="B50" s="326">
        <v>125.496</v>
      </c>
      <c r="C50" s="326">
        <v>110.70540000000001</v>
      </c>
      <c r="D50" s="329">
        <f t="shared" si="0"/>
        <v>0.11785714285714273</v>
      </c>
      <c r="E50" s="326">
        <v>100.3968</v>
      </c>
      <c r="F50" s="329">
        <f t="shared" si="1"/>
        <v>0.19999999999999998</v>
      </c>
      <c r="G50" s="326">
        <v>87.84719999999999</v>
      </c>
      <c r="H50" s="329">
        <f t="shared" si="2"/>
        <v>0.3000000000000001</v>
      </c>
      <c r="I50" s="326">
        <v>77.9868</v>
      </c>
      <c r="J50" s="329">
        <f t="shared" si="3"/>
        <v>0.3785714285714285</v>
      </c>
      <c r="K50" s="326">
        <v>62.748</v>
      </c>
      <c r="L50" s="330">
        <f t="shared" si="4"/>
        <v>0.5</v>
      </c>
    </row>
    <row r="51" spans="1:12" ht="15.75">
      <c r="A51" s="141" t="s">
        <v>180</v>
      </c>
      <c r="B51" s="326">
        <v>134.56799999999998</v>
      </c>
      <c r="C51" s="326">
        <v>118.70819999999999</v>
      </c>
      <c r="D51" s="329">
        <f t="shared" si="0"/>
        <v>0.11785714285714281</v>
      </c>
      <c r="E51" s="326">
        <v>107.65440000000001</v>
      </c>
      <c r="F51" s="329">
        <f t="shared" si="1"/>
        <v>0.19999999999999984</v>
      </c>
      <c r="G51" s="326">
        <v>94.19759999999998</v>
      </c>
      <c r="H51" s="329">
        <f t="shared" si="2"/>
        <v>0.30000000000000004</v>
      </c>
      <c r="I51" s="326">
        <v>83.6244</v>
      </c>
      <c r="J51" s="329">
        <f t="shared" si="3"/>
        <v>0.37857142857142856</v>
      </c>
      <c r="K51" s="326">
        <v>67.28399999999999</v>
      </c>
      <c r="L51" s="330">
        <f t="shared" si="4"/>
        <v>0.5</v>
      </c>
    </row>
    <row r="52" spans="1:12" ht="25.5">
      <c r="A52" s="141" t="s">
        <v>181</v>
      </c>
      <c r="B52" s="326">
        <v>134.56799999999998</v>
      </c>
      <c r="C52" s="326">
        <v>118.70819999999999</v>
      </c>
      <c r="D52" s="329">
        <f t="shared" si="0"/>
        <v>0.11785714285714281</v>
      </c>
      <c r="E52" s="326">
        <v>107.65440000000001</v>
      </c>
      <c r="F52" s="329">
        <f t="shared" si="1"/>
        <v>0.19999999999999984</v>
      </c>
      <c r="G52" s="326">
        <v>94.19759999999998</v>
      </c>
      <c r="H52" s="329">
        <f t="shared" si="2"/>
        <v>0.30000000000000004</v>
      </c>
      <c r="I52" s="326">
        <v>83.6244</v>
      </c>
      <c r="J52" s="329">
        <f t="shared" si="3"/>
        <v>0.37857142857142856</v>
      </c>
      <c r="K52" s="326">
        <v>67.28399999999999</v>
      </c>
      <c r="L52" s="330">
        <f t="shared" si="4"/>
        <v>0.5</v>
      </c>
    </row>
    <row r="53" spans="1:12" ht="15.75">
      <c r="A53" s="147" t="s">
        <v>47</v>
      </c>
      <c r="B53" s="326">
        <v>116.42399999999999</v>
      </c>
      <c r="C53" s="326">
        <v>102.7026</v>
      </c>
      <c r="D53" s="329">
        <f t="shared" si="0"/>
        <v>0.11785714285714277</v>
      </c>
      <c r="E53" s="326">
        <v>93.13919999999999</v>
      </c>
      <c r="F53" s="329">
        <f t="shared" si="1"/>
        <v>0.20000000000000004</v>
      </c>
      <c r="G53" s="326">
        <v>81.4968</v>
      </c>
      <c r="H53" s="329">
        <f t="shared" si="2"/>
        <v>0.3</v>
      </c>
      <c r="I53" s="326">
        <v>72.34919999999998</v>
      </c>
      <c r="J53" s="329">
        <f t="shared" si="3"/>
        <v>0.37857142857142867</v>
      </c>
      <c r="K53" s="326">
        <v>58.211999999999996</v>
      </c>
      <c r="L53" s="330">
        <f t="shared" si="4"/>
        <v>0.5</v>
      </c>
    </row>
    <row r="54" spans="1:12" ht="15.75">
      <c r="A54" s="138" t="s">
        <v>49</v>
      </c>
      <c r="B54" s="326" t="s">
        <v>136</v>
      </c>
      <c r="C54" s="326" t="s">
        <v>137</v>
      </c>
      <c r="D54" s="329" t="e">
        <f>(B54-C54)/B54</f>
        <v>#VALUE!</v>
      </c>
      <c r="E54" s="326" t="s">
        <v>139</v>
      </c>
      <c r="F54" s="329" t="e">
        <f t="shared" si="1"/>
        <v>#VALUE!</v>
      </c>
      <c r="G54" s="326" t="s">
        <v>140</v>
      </c>
      <c r="H54" s="329" t="e">
        <f t="shared" si="2"/>
        <v>#VALUE!</v>
      </c>
      <c r="I54" s="326" t="s">
        <v>141</v>
      </c>
      <c r="J54" s="329" t="e">
        <f t="shared" si="3"/>
        <v>#VALUE!</v>
      </c>
      <c r="K54" s="326" t="s">
        <v>142</v>
      </c>
      <c r="L54" s="330" t="e">
        <f t="shared" si="4"/>
        <v>#VALUE!</v>
      </c>
    </row>
    <row r="55" spans="1:12" ht="15.75">
      <c r="A55" s="141" t="s">
        <v>182</v>
      </c>
      <c r="B55" s="326">
        <v>175.5</v>
      </c>
      <c r="C55" s="326">
        <v>166.725</v>
      </c>
      <c r="D55" s="329">
        <f t="shared" si="0"/>
        <v>0.05000000000000003</v>
      </c>
      <c r="E55" s="326">
        <v>140.4</v>
      </c>
      <c r="F55" s="329">
        <f t="shared" si="1"/>
        <v>0.19999999999999996</v>
      </c>
      <c r="G55" s="326">
        <v>122.85000000000001</v>
      </c>
      <c r="H55" s="329">
        <f t="shared" si="2"/>
        <v>0.29999999999999993</v>
      </c>
      <c r="I55" s="326">
        <v>113.39999999999999</v>
      </c>
      <c r="J55" s="329">
        <f t="shared" si="3"/>
        <v>0.3538461538461539</v>
      </c>
      <c r="K55" s="326">
        <v>94.5</v>
      </c>
      <c r="L55" s="330">
        <f t="shared" si="4"/>
        <v>0.46153846153846156</v>
      </c>
    </row>
    <row r="56" spans="1:12" ht="15.75">
      <c r="A56" s="141" t="s">
        <v>183</v>
      </c>
      <c r="B56" s="326">
        <v>182.52</v>
      </c>
      <c r="C56" s="326">
        <v>173.394</v>
      </c>
      <c r="D56" s="329">
        <f t="shared" si="0"/>
        <v>0.050000000000000024</v>
      </c>
      <c r="E56" s="326">
        <v>146.01600000000002</v>
      </c>
      <c r="F56" s="329">
        <f t="shared" si="1"/>
        <v>0.19999999999999993</v>
      </c>
      <c r="G56" s="326">
        <v>127.76399999999998</v>
      </c>
      <c r="H56" s="329">
        <f t="shared" si="2"/>
        <v>0.30000000000000016</v>
      </c>
      <c r="I56" s="326">
        <v>117.93599999999998</v>
      </c>
      <c r="J56" s="329">
        <f t="shared" si="3"/>
        <v>0.353846153846154</v>
      </c>
      <c r="K56" s="326">
        <v>98.28</v>
      </c>
      <c r="L56" s="330">
        <f t="shared" si="4"/>
        <v>0.46153846153846156</v>
      </c>
    </row>
    <row r="57" spans="1:12" ht="15.75">
      <c r="A57" s="141" t="s">
        <v>184</v>
      </c>
      <c r="B57" s="326">
        <v>193.752</v>
      </c>
      <c r="C57" s="326">
        <v>184.0644</v>
      </c>
      <c r="D57" s="329">
        <f t="shared" si="0"/>
        <v>0.05000000000000002</v>
      </c>
      <c r="E57" s="326">
        <v>155.00160000000002</v>
      </c>
      <c r="F57" s="329">
        <f t="shared" si="1"/>
        <v>0.1999999999999999</v>
      </c>
      <c r="G57" s="326">
        <v>135.6264</v>
      </c>
      <c r="H57" s="329">
        <f t="shared" si="2"/>
        <v>0.3000000000000001</v>
      </c>
      <c r="I57" s="326">
        <v>125.19359999999998</v>
      </c>
      <c r="J57" s="329">
        <f t="shared" si="3"/>
        <v>0.35384615384615403</v>
      </c>
      <c r="K57" s="326">
        <v>104.32799999999999</v>
      </c>
      <c r="L57" s="330">
        <f t="shared" si="4"/>
        <v>0.4615384615384616</v>
      </c>
    </row>
    <row r="58" spans="1:12" ht="15.75">
      <c r="A58" s="141" t="s">
        <v>185</v>
      </c>
      <c r="B58" s="326">
        <v>193.752</v>
      </c>
      <c r="C58" s="326">
        <v>184.0644</v>
      </c>
      <c r="D58" s="329">
        <f t="shared" si="0"/>
        <v>0.05000000000000002</v>
      </c>
      <c r="E58" s="326">
        <v>155.00160000000002</v>
      </c>
      <c r="F58" s="329">
        <f t="shared" si="1"/>
        <v>0.1999999999999999</v>
      </c>
      <c r="G58" s="326">
        <v>135.6264</v>
      </c>
      <c r="H58" s="329">
        <f t="shared" si="2"/>
        <v>0.3000000000000001</v>
      </c>
      <c r="I58" s="326">
        <v>125.19359999999998</v>
      </c>
      <c r="J58" s="329">
        <f t="shared" si="3"/>
        <v>0.35384615384615403</v>
      </c>
      <c r="K58" s="326">
        <v>104.32799999999999</v>
      </c>
      <c r="L58" s="330">
        <f t="shared" si="4"/>
        <v>0.4615384615384616</v>
      </c>
    </row>
    <row r="59" spans="1:12" ht="15.75">
      <c r="A59" s="147" t="s">
        <v>186</v>
      </c>
      <c r="B59" s="326">
        <v>204.984</v>
      </c>
      <c r="C59" s="326">
        <v>194.7348</v>
      </c>
      <c r="D59" s="329">
        <f t="shared" si="0"/>
        <v>0.05000000000000001</v>
      </c>
      <c r="E59" s="326">
        <v>163.9872</v>
      </c>
      <c r="F59" s="329">
        <f t="shared" si="1"/>
        <v>0.20000000000000004</v>
      </c>
      <c r="G59" s="326">
        <v>143.4888</v>
      </c>
      <c r="H59" s="329">
        <f t="shared" si="2"/>
        <v>0.30000000000000004</v>
      </c>
      <c r="I59" s="326">
        <v>132.4512</v>
      </c>
      <c r="J59" s="329">
        <f t="shared" si="3"/>
        <v>0.35384615384615387</v>
      </c>
      <c r="K59" s="326">
        <v>110.376</v>
      </c>
      <c r="L59" s="330">
        <f t="shared" si="4"/>
        <v>0.46153846153846156</v>
      </c>
    </row>
    <row r="60" spans="1:12" ht="15.75">
      <c r="A60" s="148" t="s">
        <v>187</v>
      </c>
      <c r="B60" s="326">
        <v>160</v>
      </c>
      <c r="C60" s="326">
        <v>160</v>
      </c>
      <c r="D60" s="329">
        <f t="shared" si="0"/>
        <v>0</v>
      </c>
      <c r="E60" s="326">
        <v>160</v>
      </c>
      <c r="F60" s="329">
        <f t="shared" si="1"/>
        <v>0</v>
      </c>
      <c r="G60" s="326">
        <v>152</v>
      </c>
      <c r="H60" s="329">
        <f t="shared" si="2"/>
        <v>0.05</v>
      </c>
      <c r="I60" s="326">
        <v>152</v>
      </c>
      <c r="J60" s="329">
        <f t="shared" si="3"/>
        <v>0.05</v>
      </c>
      <c r="K60" s="326">
        <v>133.38</v>
      </c>
      <c r="L60" s="330">
        <f t="shared" si="4"/>
        <v>0.16637500000000002</v>
      </c>
    </row>
    <row r="61" spans="1:12" ht="15.75">
      <c r="A61" s="148" t="s">
        <v>188</v>
      </c>
      <c r="B61" s="326">
        <v>180</v>
      </c>
      <c r="C61" s="326">
        <v>180</v>
      </c>
      <c r="D61" s="329">
        <f t="shared" si="0"/>
        <v>0</v>
      </c>
      <c r="E61" s="326">
        <v>180</v>
      </c>
      <c r="F61" s="329">
        <f t="shared" si="1"/>
        <v>0</v>
      </c>
      <c r="G61" s="326">
        <v>171</v>
      </c>
      <c r="H61" s="329">
        <f t="shared" si="2"/>
        <v>0.05</v>
      </c>
      <c r="I61" s="326">
        <v>171</v>
      </c>
      <c r="J61" s="329">
        <f t="shared" si="3"/>
        <v>0.05</v>
      </c>
      <c r="K61" s="326">
        <v>154.44</v>
      </c>
      <c r="L61" s="330">
        <f t="shared" si="4"/>
        <v>0.14200000000000002</v>
      </c>
    </row>
    <row r="62" spans="1:12" ht="15.75">
      <c r="A62" s="331" t="s">
        <v>189</v>
      </c>
      <c r="B62" s="332" t="s">
        <v>190</v>
      </c>
      <c r="C62" s="332" t="s">
        <v>137</v>
      </c>
      <c r="D62" s="329" t="e">
        <f t="shared" si="0"/>
        <v>#VALUE!</v>
      </c>
      <c r="E62" s="332" t="s">
        <v>139</v>
      </c>
      <c r="F62" s="329" t="e">
        <f t="shared" si="1"/>
        <v>#VALUE!</v>
      </c>
      <c r="G62" s="332" t="s">
        <v>140</v>
      </c>
      <c r="H62" s="329" t="e">
        <f t="shared" si="2"/>
        <v>#VALUE!</v>
      </c>
      <c r="I62" s="332" t="s">
        <v>141</v>
      </c>
      <c r="J62" s="329" t="e">
        <f t="shared" si="3"/>
        <v>#VALUE!</v>
      </c>
      <c r="K62" s="332" t="s">
        <v>142</v>
      </c>
      <c r="L62" s="330" t="e">
        <f t="shared" si="4"/>
        <v>#VALUE!</v>
      </c>
    </row>
    <row r="63" spans="1:12" ht="15.75">
      <c r="A63" s="149" t="s">
        <v>191</v>
      </c>
      <c r="B63" s="326">
        <v>50.49000000000001</v>
      </c>
      <c r="C63" s="326">
        <v>47.965500000000006</v>
      </c>
      <c r="D63" s="329">
        <f t="shared" si="0"/>
        <v>0.05000000000000006</v>
      </c>
      <c r="E63" s="326">
        <v>40.39200000000001</v>
      </c>
      <c r="F63" s="329">
        <f t="shared" si="1"/>
        <v>0.19999999999999996</v>
      </c>
      <c r="G63" s="326">
        <v>35.343</v>
      </c>
      <c r="H63" s="329">
        <f t="shared" si="2"/>
        <v>0.30000000000000004</v>
      </c>
      <c r="I63" s="326">
        <v>32.3136</v>
      </c>
      <c r="J63" s="329">
        <f t="shared" si="3"/>
        <v>0.3600000000000001</v>
      </c>
      <c r="K63" s="326">
        <v>28.611</v>
      </c>
      <c r="L63" s="330">
        <f t="shared" si="4"/>
        <v>0.4333333333333334</v>
      </c>
    </row>
    <row r="64" spans="1:12" ht="15.75">
      <c r="A64" s="149" t="s">
        <v>192</v>
      </c>
      <c r="B64" s="326">
        <v>81.67500000000001</v>
      </c>
      <c r="C64" s="326">
        <v>77.59125</v>
      </c>
      <c r="D64" s="329">
        <f t="shared" si="0"/>
        <v>0.05000000000000011</v>
      </c>
      <c r="E64" s="326">
        <v>65.34</v>
      </c>
      <c r="F64" s="329">
        <f t="shared" si="1"/>
        <v>0.20000000000000007</v>
      </c>
      <c r="G64" s="326">
        <v>57.1725</v>
      </c>
      <c r="H64" s="329">
        <f t="shared" si="2"/>
        <v>0.3000000000000001</v>
      </c>
      <c r="I64" s="326">
        <v>52.272000000000006</v>
      </c>
      <c r="J64" s="329">
        <f t="shared" si="3"/>
        <v>0.36000000000000004</v>
      </c>
      <c r="K64" s="326">
        <v>46.2825</v>
      </c>
      <c r="L64" s="330">
        <f t="shared" si="4"/>
        <v>0.4333333333333334</v>
      </c>
    </row>
    <row r="65" spans="1:12" ht="15.75">
      <c r="A65" s="150" t="s">
        <v>193</v>
      </c>
      <c r="B65" s="326">
        <v>60.885000000000005</v>
      </c>
      <c r="C65" s="326">
        <v>57.84075000000001</v>
      </c>
      <c r="D65" s="329">
        <f t="shared" si="0"/>
        <v>0.04999999999999997</v>
      </c>
      <c r="E65" s="326">
        <v>48.708</v>
      </c>
      <c r="F65" s="329">
        <f t="shared" si="1"/>
        <v>0.2000000000000001</v>
      </c>
      <c r="G65" s="326">
        <v>42.6195</v>
      </c>
      <c r="H65" s="329">
        <f t="shared" si="2"/>
        <v>0.30000000000000004</v>
      </c>
      <c r="I65" s="326">
        <v>38.9664</v>
      </c>
      <c r="J65" s="329">
        <f t="shared" si="3"/>
        <v>0.36000000000000004</v>
      </c>
      <c r="K65" s="326">
        <v>34.5015</v>
      </c>
      <c r="L65" s="330">
        <f t="shared" si="4"/>
        <v>0.4333333333333334</v>
      </c>
    </row>
    <row r="66" spans="1:12" ht="15.75">
      <c r="A66" s="150" t="s">
        <v>194</v>
      </c>
      <c r="B66" s="326">
        <v>72.76500000000001</v>
      </c>
      <c r="C66" s="326">
        <v>69.12675</v>
      </c>
      <c r="D66" s="329">
        <f t="shared" si="0"/>
        <v>0.050000000000000176</v>
      </c>
      <c r="E66" s="326">
        <v>58.21200000000001</v>
      </c>
      <c r="F66" s="329">
        <f t="shared" si="1"/>
        <v>0.2</v>
      </c>
      <c r="G66" s="326">
        <v>50.935500000000005</v>
      </c>
      <c r="H66" s="329">
        <f t="shared" si="2"/>
        <v>0.3000000000000001</v>
      </c>
      <c r="I66" s="326">
        <v>46.56960000000001</v>
      </c>
      <c r="J66" s="329">
        <f t="shared" si="3"/>
        <v>0.36000000000000004</v>
      </c>
      <c r="K66" s="326">
        <v>41.23350000000001</v>
      </c>
      <c r="L66" s="330">
        <f t="shared" si="4"/>
        <v>0.43333333333333335</v>
      </c>
    </row>
    <row r="67" spans="1:12" ht="15.75">
      <c r="A67" s="150" t="s">
        <v>195</v>
      </c>
      <c r="B67" s="326">
        <v>72.76500000000001</v>
      </c>
      <c r="C67" s="326">
        <v>69.12675</v>
      </c>
      <c r="D67" s="329">
        <f t="shared" si="0"/>
        <v>0.050000000000000176</v>
      </c>
      <c r="E67" s="326">
        <v>58.21200000000001</v>
      </c>
      <c r="F67" s="329">
        <f t="shared" si="1"/>
        <v>0.2</v>
      </c>
      <c r="G67" s="326">
        <v>50.935500000000005</v>
      </c>
      <c r="H67" s="329">
        <f t="shared" si="2"/>
        <v>0.3000000000000001</v>
      </c>
      <c r="I67" s="326">
        <v>46.56960000000001</v>
      </c>
      <c r="J67" s="329">
        <f t="shared" si="3"/>
        <v>0.36000000000000004</v>
      </c>
      <c r="K67" s="326">
        <v>41.23350000000001</v>
      </c>
      <c r="L67" s="330">
        <f t="shared" si="4"/>
        <v>0.43333333333333335</v>
      </c>
    </row>
    <row r="68" spans="1:12" ht="15.75">
      <c r="A68" s="150" t="s">
        <v>196</v>
      </c>
      <c r="B68" s="326">
        <v>66.825</v>
      </c>
      <c r="C68" s="326">
        <v>63.48375000000001</v>
      </c>
      <c r="D68" s="329">
        <f t="shared" si="0"/>
        <v>0.049999999999999926</v>
      </c>
      <c r="E68" s="326">
        <v>53.46</v>
      </c>
      <c r="F68" s="329">
        <f t="shared" si="1"/>
        <v>0.2</v>
      </c>
      <c r="G68" s="326">
        <v>46.777499999999996</v>
      </c>
      <c r="H68" s="329">
        <f t="shared" si="2"/>
        <v>0.3000000000000001</v>
      </c>
      <c r="I68" s="326">
        <v>42.76800000000001</v>
      </c>
      <c r="J68" s="329">
        <f t="shared" si="3"/>
        <v>0.35999999999999993</v>
      </c>
      <c r="K68" s="326">
        <v>37.8675</v>
      </c>
      <c r="L68" s="330">
        <f t="shared" si="4"/>
        <v>0.43333333333333335</v>
      </c>
    </row>
    <row r="69" spans="1:12" ht="15.75">
      <c r="A69" s="150" t="s">
        <v>197</v>
      </c>
      <c r="B69" s="326">
        <v>160.38000000000002</v>
      </c>
      <c r="C69" s="326">
        <v>152.36100000000002</v>
      </c>
      <c r="D69" s="329">
        <f>(B69-C69)/B69</f>
        <v>0.050000000000000024</v>
      </c>
      <c r="E69" s="326">
        <v>128.30400000000003</v>
      </c>
      <c r="F69" s="329">
        <f t="shared" si="1"/>
        <v>0.19999999999999993</v>
      </c>
      <c r="G69" s="326">
        <v>112.26599999999999</v>
      </c>
      <c r="H69" s="329">
        <f t="shared" si="2"/>
        <v>0.30000000000000016</v>
      </c>
      <c r="I69" s="326">
        <v>102.64320000000001</v>
      </c>
      <c r="J69" s="329">
        <f t="shared" si="3"/>
        <v>0.36000000000000004</v>
      </c>
      <c r="K69" s="326">
        <v>90.882</v>
      </c>
      <c r="L69" s="330">
        <f t="shared" si="4"/>
        <v>0.4333333333333334</v>
      </c>
    </row>
    <row r="70" spans="1:12" ht="15.75">
      <c r="A70" s="150" t="s">
        <v>198</v>
      </c>
      <c r="B70" s="326">
        <v>138.10500000000002</v>
      </c>
      <c r="C70" s="326">
        <v>131.19975000000002</v>
      </c>
      <c r="D70" s="329">
        <f t="shared" si="0"/>
        <v>0.04999999999999996</v>
      </c>
      <c r="E70" s="326">
        <v>110.48400000000004</v>
      </c>
      <c r="F70" s="329">
        <f t="shared" si="1"/>
        <v>0.19999999999999984</v>
      </c>
      <c r="G70" s="326">
        <v>96.67349999999999</v>
      </c>
      <c r="H70" s="329">
        <f t="shared" si="2"/>
        <v>0.30000000000000016</v>
      </c>
      <c r="I70" s="326">
        <v>75.33</v>
      </c>
      <c r="J70" s="329">
        <f t="shared" si="3"/>
        <v>0.45454545454545464</v>
      </c>
      <c r="K70" s="326">
        <v>78.2595</v>
      </c>
      <c r="L70" s="330">
        <f t="shared" si="4"/>
        <v>0.4333333333333334</v>
      </c>
    </row>
    <row r="71" spans="1:12" ht="15.75">
      <c r="A71" s="151" t="s">
        <v>199</v>
      </c>
      <c r="B71" s="326" t="s">
        <v>190</v>
      </c>
      <c r="C71" s="326" t="s">
        <v>137</v>
      </c>
      <c r="D71" s="329" t="e">
        <f aca="true" t="shared" si="5" ref="D71:D77">(B71-C71)/B71</f>
        <v>#VALUE!</v>
      </c>
      <c r="E71" s="326" t="s">
        <v>139</v>
      </c>
      <c r="F71" s="329" t="e">
        <f aca="true" t="shared" si="6" ref="F71:F95">(B71-E71)/B71</f>
        <v>#VALUE!</v>
      </c>
      <c r="G71" s="326" t="s">
        <v>140</v>
      </c>
      <c r="H71" s="329" t="e">
        <f aca="true" t="shared" si="7" ref="H71:H95">(B71-G71)/B71</f>
        <v>#VALUE!</v>
      </c>
      <c r="I71" s="326" t="s">
        <v>141</v>
      </c>
      <c r="J71" s="329" t="e">
        <f aca="true" t="shared" si="8" ref="J71:J95">(B71-I71)/B71</f>
        <v>#VALUE!</v>
      </c>
      <c r="K71" s="326" t="s">
        <v>142</v>
      </c>
      <c r="L71" s="330" t="e">
        <f aca="true" t="shared" si="9" ref="L71:L95">(B71-K71)/B71</f>
        <v>#VALUE!</v>
      </c>
    </row>
    <row r="72" spans="1:12" ht="15.75">
      <c r="A72" s="152" t="s">
        <v>200</v>
      </c>
      <c r="B72" s="326">
        <v>176.90399999999997</v>
      </c>
      <c r="C72" s="326">
        <v>168.05879999999996</v>
      </c>
      <c r="D72" s="329">
        <f t="shared" si="5"/>
        <v>0.05000000000000004</v>
      </c>
      <c r="E72" s="326">
        <v>146.57760000000002</v>
      </c>
      <c r="F72" s="329">
        <f t="shared" si="6"/>
        <v>0.17142857142857118</v>
      </c>
      <c r="G72" s="326">
        <v>123.83279999999996</v>
      </c>
      <c r="H72" s="329">
        <f t="shared" si="7"/>
        <v>0.3000000000000001</v>
      </c>
      <c r="I72" s="326">
        <v>113.72399999999999</v>
      </c>
      <c r="J72" s="329">
        <f t="shared" si="8"/>
        <v>0.3571428571428571</v>
      </c>
      <c r="K72" s="326">
        <v>94.76999999999998</v>
      </c>
      <c r="L72" s="330">
        <f t="shared" si="9"/>
        <v>0.4642857142857143</v>
      </c>
    </row>
    <row r="73" spans="1:12" ht="15.75">
      <c r="A73" s="152" t="s">
        <v>201</v>
      </c>
      <c r="B73" s="326">
        <v>173.87999999999997</v>
      </c>
      <c r="C73" s="326">
        <v>165.18599999999995</v>
      </c>
      <c r="D73" s="329">
        <f t="shared" si="5"/>
        <v>0.05000000000000011</v>
      </c>
      <c r="E73" s="326">
        <v>144.072</v>
      </c>
      <c r="F73" s="329">
        <f t="shared" si="6"/>
        <v>0.17142857142857126</v>
      </c>
      <c r="G73" s="326">
        <v>121.71599999999997</v>
      </c>
      <c r="H73" s="329">
        <f t="shared" si="7"/>
        <v>0.30000000000000004</v>
      </c>
      <c r="I73" s="326">
        <v>111.78</v>
      </c>
      <c r="J73" s="329">
        <f t="shared" si="8"/>
        <v>0.35714285714285704</v>
      </c>
      <c r="K73" s="326">
        <v>93.14999999999999</v>
      </c>
      <c r="L73" s="330">
        <f t="shared" si="9"/>
        <v>0.46428571428571425</v>
      </c>
    </row>
    <row r="74" spans="1:12" ht="15.75">
      <c r="A74" s="153" t="s">
        <v>198</v>
      </c>
      <c r="B74" s="326">
        <v>125.55000000000001</v>
      </c>
      <c r="C74" s="326">
        <v>133.5852</v>
      </c>
      <c r="D74" s="329">
        <f t="shared" si="5"/>
        <v>-0.0639999999999998</v>
      </c>
      <c r="E74" s="326">
        <v>100.44000000000001</v>
      </c>
      <c r="F74" s="329">
        <f t="shared" si="6"/>
        <v>0.19999999999999998</v>
      </c>
      <c r="G74" s="326">
        <v>87.88499999999999</v>
      </c>
      <c r="H74" s="329">
        <f t="shared" si="7"/>
        <v>0.30000000000000016</v>
      </c>
      <c r="I74" s="326">
        <v>75.33</v>
      </c>
      <c r="J74" s="329">
        <f t="shared" si="8"/>
        <v>0.4000000000000001</v>
      </c>
      <c r="K74" s="326">
        <v>62.775000000000006</v>
      </c>
      <c r="L74" s="330">
        <f t="shared" si="9"/>
        <v>0.5</v>
      </c>
    </row>
    <row r="75" spans="1:12" ht="15.75">
      <c r="A75" s="151" t="s">
        <v>202</v>
      </c>
      <c r="B75" s="326" t="s">
        <v>190</v>
      </c>
      <c r="C75" s="326" t="s">
        <v>137</v>
      </c>
      <c r="D75" s="329" t="e">
        <f t="shared" si="5"/>
        <v>#VALUE!</v>
      </c>
      <c r="E75" s="326" t="s">
        <v>139</v>
      </c>
      <c r="F75" s="329" t="e">
        <f t="shared" si="6"/>
        <v>#VALUE!</v>
      </c>
      <c r="G75" s="326" t="s">
        <v>140</v>
      </c>
      <c r="H75" s="329" t="e">
        <f t="shared" si="7"/>
        <v>#VALUE!</v>
      </c>
      <c r="I75" s="326" t="s">
        <v>141</v>
      </c>
      <c r="J75" s="329" t="e">
        <f t="shared" si="8"/>
        <v>#VALUE!</v>
      </c>
      <c r="K75" s="326" t="s">
        <v>142</v>
      </c>
      <c r="L75" s="330" t="e">
        <f t="shared" si="9"/>
        <v>#VALUE!</v>
      </c>
    </row>
    <row r="76" spans="1:12" ht="15.75">
      <c r="A76" s="152" t="s">
        <v>202</v>
      </c>
      <c r="B76" s="326">
        <v>199.584</v>
      </c>
      <c r="C76" s="326">
        <v>189.60479999999998</v>
      </c>
      <c r="D76" s="329">
        <f t="shared" si="5"/>
        <v>0.0500000000000001</v>
      </c>
      <c r="E76" s="326">
        <v>165.3696</v>
      </c>
      <c r="F76" s="329">
        <f t="shared" si="6"/>
        <v>0.17142857142857149</v>
      </c>
      <c r="G76" s="326">
        <v>144.69839999999996</v>
      </c>
      <c r="H76" s="329">
        <f t="shared" si="7"/>
        <v>0.2750000000000002</v>
      </c>
      <c r="I76" s="326">
        <v>128.304</v>
      </c>
      <c r="J76" s="329">
        <f t="shared" si="8"/>
        <v>0.35714285714285715</v>
      </c>
      <c r="K76" s="326">
        <v>106.92</v>
      </c>
      <c r="L76" s="330">
        <f t="shared" si="9"/>
        <v>0.4642857142857143</v>
      </c>
    </row>
    <row r="77" spans="1:12" ht="15.75">
      <c r="A77" s="151" t="s">
        <v>203</v>
      </c>
      <c r="B77" s="326" t="s">
        <v>190</v>
      </c>
      <c r="C77" s="326" t="s">
        <v>137</v>
      </c>
      <c r="D77" s="329" t="e">
        <f t="shared" si="5"/>
        <v>#VALUE!</v>
      </c>
      <c r="E77" s="326" t="s">
        <v>139</v>
      </c>
      <c r="F77" s="329" t="e">
        <f t="shared" si="6"/>
        <v>#VALUE!</v>
      </c>
      <c r="G77" s="326" t="s">
        <v>140</v>
      </c>
      <c r="H77" s="329" t="e">
        <f t="shared" si="7"/>
        <v>#VALUE!</v>
      </c>
      <c r="I77" s="326" t="s">
        <v>141</v>
      </c>
      <c r="J77" s="329" t="e">
        <f t="shared" si="8"/>
        <v>#VALUE!</v>
      </c>
      <c r="K77" s="326" t="s">
        <v>142</v>
      </c>
      <c r="L77" s="330" t="e">
        <f t="shared" si="9"/>
        <v>#VALUE!</v>
      </c>
    </row>
    <row r="78" spans="1:12" ht="15.75">
      <c r="A78" s="152" t="s">
        <v>204</v>
      </c>
      <c r="B78" s="326">
        <v>74.088</v>
      </c>
      <c r="C78" s="326">
        <v>70.38359999999999</v>
      </c>
      <c r="D78" s="329">
        <f>(B78-C78)/B78</f>
        <v>0.05000000000000009</v>
      </c>
      <c r="E78" s="326">
        <v>61.38719999999999</v>
      </c>
      <c r="F78" s="329">
        <f t="shared" si="6"/>
        <v>0.17142857142857146</v>
      </c>
      <c r="G78" s="326">
        <v>51.861599999999996</v>
      </c>
      <c r="H78" s="329">
        <f t="shared" si="7"/>
        <v>0.3</v>
      </c>
      <c r="I78" s="326">
        <v>47.628</v>
      </c>
      <c r="J78" s="329">
        <f t="shared" si="8"/>
        <v>0.3571428571428571</v>
      </c>
      <c r="K78" s="326">
        <v>39.69</v>
      </c>
      <c r="L78" s="330">
        <f t="shared" si="9"/>
        <v>0.46428571428571425</v>
      </c>
    </row>
    <row r="79" spans="1:12" ht="15.75">
      <c r="A79" s="152" t="s">
        <v>205</v>
      </c>
      <c r="B79" s="326">
        <v>74.088</v>
      </c>
      <c r="C79" s="326">
        <v>70.38359999999999</v>
      </c>
      <c r="D79" s="329">
        <f aca="true" t="shared" si="10" ref="D79:D90">(B79-C79)/B79</f>
        <v>0.05000000000000009</v>
      </c>
      <c r="E79" s="326">
        <v>61.38719999999999</v>
      </c>
      <c r="F79" s="329">
        <f t="shared" si="6"/>
        <v>0.17142857142857146</v>
      </c>
      <c r="G79" s="326">
        <v>51.861599999999996</v>
      </c>
      <c r="H79" s="329">
        <f t="shared" si="7"/>
        <v>0.3</v>
      </c>
      <c r="I79" s="326">
        <v>47.628</v>
      </c>
      <c r="J79" s="329">
        <f t="shared" si="8"/>
        <v>0.3571428571428571</v>
      </c>
      <c r="K79" s="326">
        <v>39.69</v>
      </c>
      <c r="L79" s="330">
        <f t="shared" si="9"/>
        <v>0.46428571428571425</v>
      </c>
    </row>
    <row r="80" spans="1:12" ht="15.75">
      <c r="A80" s="152" t="s">
        <v>206</v>
      </c>
      <c r="B80" s="326">
        <v>81.648</v>
      </c>
      <c r="C80" s="326">
        <v>77.5656</v>
      </c>
      <c r="D80" s="329">
        <f t="shared" si="10"/>
        <v>0.04999999999999991</v>
      </c>
      <c r="E80" s="326">
        <v>67.6512</v>
      </c>
      <c r="F80" s="329">
        <f t="shared" si="6"/>
        <v>0.17142857142857135</v>
      </c>
      <c r="G80" s="326">
        <v>57.15359999999998</v>
      </c>
      <c r="H80" s="329">
        <f t="shared" si="7"/>
        <v>0.30000000000000016</v>
      </c>
      <c r="I80" s="326">
        <v>52.488</v>
      </c>
      <c r="J80" s="329">
        <f t="shared" si="8"/>
        <v>0.3571428571428571</v>
      </c>
      <c r="K80" s="326">
        <v>43.74</v>
      </c>
      <c r="L80" s="330">
        <f t="shared" si="9"/>
        <v>0.46428571428571425</v>
      </c>
    </row>
    <row r="81" spans="1:12" ht="15.75">
      <c r="A81" s="152" t="s">
        <v>207</v>
      </c>
      <c r="B81" s="326">
        <v>81.648</v>
      </c>
      <c r="C81" s="326">
        <v>77.5656</v>
      </c>
      <c r="D81" s="329">
        <f t="shared" si="10"/>
        <v>0.04999999999999991</v>
      </c>
      <c r="E81" s="326">
        <v>67.6512</v>
      </c>
      <c r="F81" s="329">
        <f t="shared" si="6"/>
        <v>0.17142857142857135</v>
      </c>
      <c r="G81" s="326">
        <v>57.15359999999998</v>
      </c>
      <c r="H81" s="329">
        <f t="shared" si="7"/>
        <v>0.30000000000000016</v>
      </c>
      <c r="I81" s="326">
        <v>52.488</v>
      </c>
      <c r="J81" s="329">
        <f t="shared" si="8"/>
        <v>0.3571428571428571</v>
      </c>
      <c r="K81" s="326">
        <v>43.74</v>
      </c>
      <c r="L81" s="330">
        <f t="shared" si="9"/>
        <v>0.46428571428571425</v>
      </c>
    </row>
    <row r="82" spans="1:12" ht="15.75">
      <c r="A82" s="152" t="s">
        <v>208</v>
      </c>
      <c r="B82" s="326">
        <v>90.71999999999998</v>
      </c>
      <c r="C82" s="326">
        <v>86.18399999999998</v>
      </c>
      <c r="D82" s="329">
        <f t="shared" si="10"/>
        <v>0.050000000000000024</v>
      </c>
      <c r="E82" s="326">
        <v>75.168</v>
      </c>
      <c r="F82" s="329">
        <f t="shared" si="6"/>
        <v>0.1714285714285712</v>
      </c>
      <c r="G82" s="326">
        <v>63.503999999999984</v>
      </c>
      <c r="H82" s="329">
        <f t="shared" si="7"/>
        <v>0.30000000000000004</v>
      </c>
      <c r="I82" s="326">
        <v>58.31999999999999</v>
      </c>
      <c r="J82" s="329">
        <f t="shared" si="8"/>
        <v>0.3571428571428571</v>
      </c>
      <c r="K82" s="326">
        <v>48.599999999999994</v>
      </c>
      <c r="L82" s="330">
        <f t="shared" si="9"/>
        <v>0.46428571428571425</v>
      </c>
    </row>
    <row r="83" spans="1:12" ht="15.75">
      <c r="A83" s="152" t="s">
        <v>209</v>
      </c>
      <c r="B83" s="326">
        <v>90.71999999999998</v>
      </c>
      <c r="C83" s="326">
        <v>86.18399999999998</v>
      </c>
      <c r="D83" s="329">
        <f t="shared" si="10"/>
        <v>0.050000000000000024</v>
      </c>
      <c r="E83" s="326">
        <v>75.168</v>
      </c>
      <c r="F83" s="329">
        <f t="shared" si="6"/>
        <v>0.1714285714285712</v>
      </c>
      <c r="G83" s="326">
        <v>63.503999999999984</v>
      </c>
      <c r="H83" s="329">
        <f t="shared" si="7"/>
        <v>0.30000000000000004</v>
      </c>
      <c r="I83" s="326">
        <v>58.31999999999999</v>
      </c>
      <c r="J83" s="329">
        <f t="shared" si="8"/>
        <v>0.3571428571428571</v>
      </c>
      <c r="K83" s="326">
        <v>48.599999999999994</v>
      </c>
      <c r="L83" s="330">
        <f t="shared" si="9"/>
        <v>0.46428571428571425</v>
      </c>
    </row>
    <row r="84" spans="1:12" ht="15.75">
      <c r="A84" s="152" t="s">
        <v>210</v>
      </c>
      <c r="B84" s="326">
        <v>95.256</v>
      </c>
      <c r="C84" s="326">
        <v>90.4932</v>
      </c>
      <c r="D84" s="329">
        <f t="shared" si="10"/>
        <v>0.04999999999999998</v>
      </c>
      <c r="E84" s="326">
        <v>78.92640000000002</v>
      </c>
      <c r="F84" s="329">
        <f t="shared" si="6"/>
        <v>0.17142857142857126</v>
      </c>
      <c r="G84" s="326">
        <v>66.67919999999998</v>
      </c>
      <c r="H84" s="329">
        <f t="shared" si="7"/>
        <v>0.3000000000000002</v>
      </c>
      <c r="I84" s="326">
        <v>61.236000000000004</v>
      </c>
      <c r="J84" s="329">
        <f t="shared" si="8"/>
        <v>0.3571428571428571</v>
      </c>
      <c r="K84" s="326">
        <v>51.03</v>
      </c>
      <c r="L84" s="330">
        <f t="shared" si="9"/>
        <v>0.4642857142857143</v>
      </c>
    </row>
    <row r="85" spans="1:12" ht="15.75">
      <c r="A85" s="154" t="s">
        <v>211</v>
      </c>
      <c r="B85" s="326">
        <v>95.256</v>
      </c>
      <c r="C85" s="326">
        <v>90.4932</v>
      </c>
      <c r="D85" s="329">
        <f t="shared" si="10"/>
        <v>0.04999999999999998</v>
      </c>
      <c r="E85" s="326">
        <v>78.92640000000002</v>
      </c>
      <c r="F85" s="329">
        <f t="shared" si="6"/>
        <v>0.17142857142857126</v>
      </c>
      <c r="G85" s="326">
        <v>66.67919999999998</v>
      </c>
      <c r="H85" s="329">
        <f t="shared" si="7"/>
        <v>0.3000000000000002</v>
      </c>
      <c r="I85" s="326">
        <v>61.236000000000004</v>
      </c>
      <c r="J85" s="329">
        <f t="shared" si="8"/>
        <v>0.3571428571428571</v>
      </c>
      <c r="K85" s="326">
        <v>51.03</v>
      </c>
      <c r="L85" s="330">
        <f t="shared" si="9"/>
        <v>0.4642857142857143</v>
      </c>
    </row>
    <row r="86" spans="1:12" ht="15.75">
      <c r="A86" s="151" t="s">
        <v>212</v>
      </c>
      <c r="B86" s="326" t="s">
        <v>190</v>
      </c>
      <c r="C86" s="326" t="s">
        <v>137</v>
      </c>
      <c r="D86" s="329" t="e">
        <f t="shared" si="10"/>
        <v>#VALUE!</v>
      </c>
      <c r="E86" s="326" t="s">
        <v>139</v>
      </c>
      <c r="F86" s="329" t="e">
        <f t="shared" si="6"/>
        <v>#VALUE!</v>
      </c>
      <c r="G86" s="326" t="s">
        <v>140</v>
      </c>
      <c r="H86" s="329" t="e">
        <f t="shared" si="7"/>
        <v>#VALUE!</v>
      </c>
      <c r="I86" s="326" t="s">
        <v>141</v>
      </c>
      <c r="J86" s="329" t="e">
        <f t="shared" si="8"/>
        <v>#VALUE!</v>
      </c>
      <c r="K86" s="326" t="s">
        <v>142</v>
      </c>
      <c r="L86" s="330" t="e">
        <f t="shared" si="9"/>
        <v>#VALUE!</v>
      </c>
    </row>
    <row r="87" spans="1:12" ht="15.75">
      <c r="A87" s="152" t="s">
        <v>213</v>
      </c>
      <c r="B87" s="326">
        <v>45.35999999999999</v>
      </c>
      <c r="C87" s="326">
        <v>43.09199999999999</v>
      </c>
      <c r="D87" s="329">
        <f t="shared" si="10"/>
        <v>0.050000000000000024</v>
      </c>
      <c r="E87" s="326">
        <v>37.584</v>
      </c>
      <c r="F87" s="329">
        <f t="shared" si="6"/>
        <v>0.1714285714285712</v>
      </c>
      <c r="G87" s="326">
        <v>32.885999999999996</v>
      </c>
      <c r="H87" s="329">
        <f t="shared" si="7"/>
        <v>0.27499999999999997</v>
      </c>
      <c r="I87" s="326">
        <v>29.159999999999997</v>
      </c>
      <c r="J87" s="329">
        <f t="shared" si="8"/>
        <v>0.3571428571428571</v>
      </c>
      <c r="K87" s="326">
        <v>24.299999999999997</v>
      </c>
      <c r="L87" s="330">
        <f t="shared" si="9"/>
        <v>0.46428571428571425</v>
      </c>
    </row>
    <row r="88" spans="1:12" ht="15.75">
      <c r="A88" s="152" t="s">
        <v>214</v>
      </c>
      <c r="B88" s="326">
        <v>66.528</v>
      </c>
      <c r="C88" s="326">
        <v>63.20159999999999</v>
      </c>
      <c r="D88" s="329">
        <f t="shared" si="10"/>
        <v>0.050000000000000204</v>
      </c>
      <c r="E88" s="326">
        <v>55.123200000000004</v>
      </c>
      <c r="F88" s="329">
        <f t="shared" si="6"/>
        <v>0.17142857142857143</v>
      </c>
      <c r="G88" s="326">
        <v>48.23279999999999</v>
      </c>
      <c r="H88" s="329">
        <f t="shared" si="7"/>
        <v>0.2750000000000002</v>
      </c>
      <c r="I88" s="326">
        <v>42.768</v>
      </c>
      <c r="J88" s="329">
        <f t="shared" si="8"/>
        <v>0.3571428571428572</v>
      </c>
      <c r="K88" s="326">
        <v>35.64</v>
      </c>
      <c r="L88" s="330">
        <f t="shared" si="9"/>
        <v>0.4642857142857143</v>
      </c>
    </row>
    <row r="89" spans="1:12" ht="15.75">
      <c r="A89" s="151" t="s">
        <v>215</v>
      </c>
      <c r="B89" s="326" t="s">
        <v>190</v>
      </c>
      <c r="C89" s="326" t="s">
        <v>137</v>
      </c>
      <c r="D89" s="329" t="e">
        <f t="shared" si="10"/>
        <v>#VALUE!</v>
      </c>
      <c r="E89" s="326" t="s">
        <v>139</v>
      </c>
      <c r="F89" s="329" t="e">
        <f t="shared" si="6"/>
        <v>#VALUE!</v>
      </c>
      <c r="G89" s="326" t="s">
        <v>140</v>
      </c>
      <c r="H89" s="329" t="e">
        <f t="shared" si="7"/>
        <v>#VALUE!</v>
      </c>
      <c r="I89" s="326" t="s">
        <v>141</v>
      </c>
      <c r="J89" s="329" t="e">
        <f t="shared" si="8"/>
        <v>#VALUE!</v>
      </c>
      <c r="K89" s="326" t="s">
        <v>142</v>
      </c>
      <c r="L89" s="330" t="e">
        <f t="shared" si="9"/>
        <v>#VALUE!</v>
      </c>
    </row>
    <row r="90" spans="1:12" ht="15.75">
      <c r="A90" s="152" t="s">
        <v>215</v>
      </c>
      <c r="B90" s="326">
        <v>74.088</v>
      </c>
      <c r="C90" s="326">
        <v>70.38359999999999</v>
      </c>
      <c r="D90" s="329">
        <f t="shared" si="10"/>
        <v>0.05000000000000009</v>
      </c>
      <c r="E90" s="326">
        <v>61.38719999999999</v>
      </c>
      <c r="F90" s="329">
        <f t="shared" si="6"/>
        <v>0.17142857142857146</v>
      </c>
      <c r="G90" s="326">
        <v>51.861599999999996</v>
      </c>
      <c r="H90" s="329">
        <f t="shared" si="7"/>
        <v>0.3</v>
      </c>
      <c r="I90" s="326">
        <v>47.628</v>
      </c>
      <c r="J90" s="329">
        <f t="shared" si="8"/>
        <v>0.3571428571428571</v>
      </c>
      <c r="K90" s="326">
        <v>39.69</v>
      </c>
      <c r="L90" s="330">
        <f t="shared" si="9"/>
        <v>0.46428571428571425</v>
      </c>
    </row>
    <row r="91" spans="1:12" ht="15.75">
      <c r="A91" s="333" t="s">
        <v>216</v>
      </c>
      <c r="B91" s="326" t="s">
        <v>190</v>
      </c>
      <c r="C91" s="326" t="s">
        <v>137</v>
      </c>
      <c r="D91" s="329" t="e">
        <f>(B91-C91)/B91</f>
        <v>#VALUE!</v>
      </c>
      <c r="E91" s="326" t="s">
        <v>139</v>
      </c>
      <c r="F91" s="329" t="e">
        <f t="shared" si="6"/>
        <v>#VALUE!</v>
      </c>
      <c r="G91" s="326" t="s">
        <v>140</v>
      </c>
      <c r="H91" s="329" t="e">
        <f t="shared" si="7"/>
        <v>#VALUE!</v>
      </c>
      <c r="I91" s="326" t="s">
        <v>141</v>
      </c>
      <c r="J91" s="329" t="e">
        <f t="shared" si="8"/>
        <v>#VALUE!</v>
      </c>
      <c r="K91" s="326" t="s">
        <v>142</v>
      </c>
      <c r="L91" s="330" t="e">
        <f t="shared" si="9"/>
        <v>#VALUE!</v>
      </c>
    </row>
    <row r="92" spans="1:12" ht="15.75">
      <c r="A92" s="334" t="s">
        <v>217</v>
      </c>
      <c r="B92" s="326">
        <v>66.528</v>
      </c>
      <c r="C92" s="326">
        <v>59.8752</v>
      </c>
      <c r="D92" s="329">
        <f>(B92-C92)/B92</f>
        <v>0.10000000000000009</v>
      </c>
      <c r="E92" s="326">
        <v>57.02400000000001</v>
      </c>
      <c r="F92" s="329">
        <f t="shared" si="6"/>
        <v>0.14285714285714282</v>
      </c>
      <c r="G92" s="326">
        <v>49.895999999999994</v>
      </c>
      <c r="H92" s="329">
        <f t="shared" si="7"/>
        <v>0.25000000000000017</v>
      </c>
      <c r="I92" s="326">
        <v>42.768</v>
      </c>
      <c r="J92" s="329">
        <f t="shared" si="8"/>
        <v>0.3571428571428572</v>
      </c>
      <c r="K92" s="326">
        <v>35.64</v>
      </c>
      <c r="L92" s="330">
        <f t="shared" si="9"/>
        <v>0.4642857142857143</v>
      </c>
    </row>
    <row r="93" spans="1:12" ht="15.75">
      <c r="A93" s="334" t="s">
        <v>218</v>
      </c>
      <c r="B93" s="326">
        <v>72.576</v>
      </c>
      <c r="C93" s="326">
        <v>65.3184</v>
      </c>
      <c r="D93" s="329">
        <f>(B93-C93)/B93</f>
        <v>0.09999999999999996</v>
      </c>
      <c r="E93" s="326">
        <v>62.208</v>
      </c>
      <c r="F93" s="329">
        <f t="shared" si="6"/>
        <v>0.1428571428571428</v>
      </c>
      <c r="G93" s="326">
        <v>54.431999999999995</v>
      </c>
      <c r="H93" s="329">
        <f t="shared" si="7"/>
        <v>0.25</v>
      </c>
      <c r="I93" s="326">
        <v>46.656</v>
      </c>
      <c r="J93" s="329">
        <f t="shared" si="8"/>
        <v>0.3571428571428571</v>
      </c>
      <c r="K93" s="326">
        <v>38.88</v>
      </c>
      <c r="L93" s="330">
        <f t="shared" si="9"/>
        <v>0.4642857142857142</v>
      </c>
    </row>
    <row r="94" spans="1:12" ht="15.75">
      <c r="A94" s="334" t="s">
        <v>219</v>
      </c>
      <c r="B94" s="326" t="s">
        <v>190</v>
      </c>
      <c r="C94" s="326" t="s">
        <v>137</v>
      </c>
      <c r="D94" s="329" t="e">
        <f>(B94-C94)/B94</f>
        <v>#VALUE!</v>
      </c>
      <c r="E94" s="326" t="s">
        <v>139</v>
      </c>
      <c r="F94" s="329" t="e">
        <f t="shared" si="6"/>
        <v>#VALUE!</v>
      </c>
      <c r="G94" s="326" t="s">
        <v>140</v>
      </c>
      <c r="H94" s="329" t="e">
        <f t="shared" si="7"/>
        <v>#VALUE!</v>
      </c>
      <c r="I94" s="326" t="s">
        <v>141</v>
      </c>
      <c r="J94" s="329" t="e">
        <f t="shared" si="8"/>
        <v>#VALUE!</v>
      </c>
      <c r="K94" s="326" t="s">
        <v>142</v>
      </c>
      <c r="L94" s="330" t="e">
        <f t="shared" si="9"/>
        <v>#VALUE!</v>
      </c>
    </row>
    <row r="95" spans="1:12" ht="15.75">
      <c r="A95" s="334" t="s">
        <v>220</v>
      </c>
      <c r="B95" s="326">
        <v>81.648</v>
      </c>
      <c r="C95" s="326">
        <v>73.4832</v>
      </c>
      <c r="D95" s="329">
        <f>(B95-C95)/B95</f>
        <v>0.1</v>
      </c>
      <c r="E95" s="326">
        <v>69.984</v>
      </c>
      <c r="F95" s="329">
        <f t="shared" si="6"/>
        <v>0.14285714285714288</v>
      </c>
      <c r="G95" s="326">
        <v>61.23599999999999</v>
      </c>
      <c r="H95" s="329">
        <f t="shared" si="7"/>
        <v>0.2500000000000001</v>
      </c>
      <c r="I95" s="326">
        <v>52.488</v>
      </c>
      <c r="J95" s="329">
        <f t="shared" si="8"/>
        <v>0.3571428571428571</v>
      </c>
      <c r="K95" s="326">
        <v>43.74</v>
      </c>
      <c r="L95" s="330">
        <f t="shared" si="9"/>
        <v>0.46428571428571425</v>
      </c>
    </row>
    <row r="96" spans="1:11" ht="15.75">
      <c r="A96" s="335" t="s">
        <v>221</v>
      </c>
      <c r="B96" s="326" t="s">
        <v>222</v>
      </c>
      <c r="C96" s="326" t="s">
        <v>141</v>
      </c>
      <c r="D96" s="327" t="s">
        <v>223</v>
      </c>
      <c r="E96" s="326" t="s">
        <v>142</v>
      </c>
      <c r="F96" s="327" t="s">
        <v>223</v>
      </c>
      <c r="G96" s="327"/>
      <c r="H96" s="328"/>
      <c r="I96" s="328"/>
      <c r="J96" s="328"/>
      <c r="K96" s="328"/>
    </row>
    <row r="97" spans="1:11" ht="15.75">
      <c r="A97" s="153" t="s">
        <v>224</v>
      </c>
      <c r="B97" s="326">
        <v>14.174999999999999</v>
      </c>
      <c r="C97" s="326">
        <v>12.149999999999999</v>
      </c>
      <c r="D97" s="329">
        <f aca="true" t="shared" si="11" ref="D97:D102">(B97-C97)/B97</f>
        <v>0.1428571428571429</v>
      </c>
      <c r="E97" s="326">
        <v>10.125</v>
      </c>
      <c r="F97" s="329">
        <f aca="true" t="shared" si="12" ref="F97:F102">(B97-E97)/B97</f>
        <v>0.28571428571428564</v>
      </c>
      <c r="G97" s="327"/>
      <c r="H97" s="328"/>
      <c r="I97" s="328"/>
      <c r="J97" s="328"/>
      <c r="K97" s="328"/>
    </row>
    <row r="98" spans="1:11" ht="15.75">
      <c r="A98" s="141" t="s">
        <v>225</v>
      </c>
      <c r="B98" s="326">
        <v>18.144</v>
      </c>
      <c r="C98" s="326">
        <v>15.552</v>
      </c>
      <c r="D98" s="329">
        <f t="shared" si="11"/>
        <v>0.1428571428571428</v>
      </c>
      <c r="E98" s="326">
        <v>12.96</v>
      </c>
      <c r="F98" s="329">
        <f t="shared" si="12"/>
        <v>0.2857142857142856</v>
      </c>
      <c r="G98" s="327"/>
      <c r="H98" s="328"/>
      <c r="I98" s="328"/>
      <c r="J98" s="328"/>
      <c r="K98" s="328"/>
    </row>
    <row r="99" spans="1:11" ht="15.75">
      <c r="A99" s="141" t="s">
        <v>226</v>
      </c>
      <c r="B99" s="326">
        <v>24.947999999999997</v>
      </c>
      <c r="C99" s="326">
        <v>21.384</v>
      </c>
      <c r="D99" s="329">
        <f t="shared" si="11"/>
        <v>0.14285714285714274</v>
      </c>
      <c r="E99" s="326">
        <v>17.82</v>
      </c>
      <c r="F99" s="329">
        <f t="shared" si="12"/>
        <v>0.2857142857142856</v>
      </c>
      <c r="G99" s="327"/>
      <c r="H99" s="328"/>
      <c r="I99" s="328"/>
      <c r="J99" s="328"/>
      <c r="K99" s="328"/>
    </row>
    <row r="100" spans="1:11" ht="15.75">
      <c r="A100" s="141" t="s">
        <v>227</v>
      </c>
      <c r="B100" s="326">
        <v>27.215999999999998</v>
      </c>
      <c r="C100" s="326">
        <v>23.328</v>
      </c>
      <c r="D100" s="329">
        <f t="shared" si="11"/>
        <v>0.1428571428571428</v>
      </c>
      <c r="E100" s="326">
        <v>19.44</v>
      </c>
      <c r="F100" s="329">
        <f t="shared" si="12"/>
        <v>0.2857142857142856</v>
      </c>
      <c r="G100" s="327"/>
      <c r="H100" s="328"/>
      <c r="I100" s="328"/>
      <c r="J100" s="328"/>
      <c r="K100" s="328"/>
    </row>
    <row r="101" spans="1:11" ht="15.75">
      <c r="A101" s="141" t="s">
        <v>228</v>
      </c>
      <c r="B101" s="326">
        <v>37.422</v>
      </c>
      <c r="C101" s="326">
        <v>32.076</v>
      </c>
      <c r="D101" s="329">
        <f t="shared" si="11"/>
        <v>0.14285714285714277</v>
      </c>
      <c r="E101" s="326">
        <v>26.73</v>
      </c>
      <c r="F101" s="329">
        <f t="shared" si="12"/>
        <v>0.28571428571428564</v>
      </c>
      <c r="G101" s="327"/>
      <c r="H101" s="328"/>
      <c r="I101" s="328"/>
      <c r="J101" s="328"/>
      <c r="K101" s="328"/>
    </row>
    <row r="102" spans="1:11" ht="15.75">
      <c r="A102" s="141" t="s">
        <v>229</v>
      </c>
      <c r="B102" s="326">
        <v>29.483999999999998</v>
      </c>
      <c r="C102" s="326">
        <v>25.272</v>
      </c>
      <c r="D102" s="329">
        <f t="shared" si="11"/>
        <v>0.14285714285714285</v>
      </c>
      <c r="E102" s="326">
        <v>21.060000000000002</v>
      </c>
      <c r="F102" s="329">
        <f t="shared" si="12"/>
        <v>0.2857142857142856</v>
      </c>
      <c r="G102" s="327"/>
      <c r="H102" s="328"/>
      <c r="I102" s="328"/>
      <c r="J102" s="328"/>
      <c r="K102" s="328"/>
    </row>
    <row r="103" spans="1:11" ht="15.75">
      <c r="A103" s="155"/>
      <c r="B103" s="326" t="s">
        <v>222</v>
      </c>
      <c r="C103" s="326" t="s">
        <v>141</v>
      </c>
      <c r="D103" s="329" t="s">
        <v>223</v>
      </c>
      <c r="E103" s="326" t="s">
        <v>142</v>
      </c>
      <c r="F103" s="329" t="s">
        <v>223</v>
      </c>
      <c r="G103" s="327"/>
      <c r="H103" s="328"/>
      <c r="I103" s="328"/>
      <c r="J103" s="328"/>
      <c r="K103" s="328"/>
    </row>
    <row r="104" spans="1:11" ht="15.75">
      <c r="A104" s="156" t="s">
        <v>230</v>
      </c>
      <c r="B104" s="327">
        <v>22.68</v>
      </c>
      <c r="C104" s="326">
        <v>19.439999999999998</v>
      </c>
      <c r="D104" s="329">
        <f>(B104-C104)/B104</f>
        <v>0.14285714285714296</v>
      </c>
      <c r="E104" s="326">
        <v>16.2</v>
      </c>
      <c r="F104" s="329">
        <f>(B104-E104)/B104</f>
        <v>0.28571428571428575</v>
      </c>
      <c r="G104" s="327"/>
      <c r="H104" s="328"/>
      <c r="I104" s="328"/>
      <c r="J104" s="328"/>
      <c r="K104" s="328"/>
    </row>
    <row r="105" spans="1:11" ht="15.75">
      <c r="A105" s="156" t="s">
        <v>113</v>
      </c>
      <c r="B105" s="327">
        <v>21.546</v>
      </c>
      <c r="C105" s="326">
        <v>18.468</v>
      </c>
      <c r="D105" s="329">
        <f aca="true" t="shared" si="13" ref="D105:D116">(B105-C105)/B105</f>
        <v>0.14285714285714282</v>
      </c>
      <c r="E105" s="326">
        <v>15.39</v>
      </c>
      <c r="F105" s="329">
        <f aca="true" t="shared" si="14" ref="F105:F116">(B105-E105)/B105</f>
        <v>0.28571428571428564</v>
      </c>
      <c r="G105" s="327"/>
      <c r="H105" s="328"/>
      <c r="I105" s="328"/>
      <c r="J105" s="328"/>
      <c r="K105" s="328"/>
    </row>
    <row r="106" spans="1:11" ht="15.75">
      <c r="A106" s="156" t="s">
        <v>115</v>
      </c>
      <c r="B106" s="327">
        <v>31.751999999999995</v>
      </c>
      <c r="C106" s="326">
        <v>27.215999999999998</v>
      </c>
      <c r="D106" s="329">
        <f t="shared" si="13"/>
        <v>0.14285714285714282</v>
      </c>
      <c r="E106" s="326">
        <v>22.68</v>
      </c>
      <c r="F106" s="329">
        <f t="shared" si="14"/>
        <v>0.28571428571428564</v>
      </c>
      <c r="G106" s="327"/>
      <c r="H106" s="328"/>
      <c r="I106" s="328"/>
      <c r="J106" s="328"/>
      <c r="K106" s="328"/>
    </row>
    <row r="107" spans="1:11" ht="15.75">
      <c r="A107" s="156" t="s">
        <v>231</v>
      </c>
      <c r="B107" s="327">
        <v>11.34</v>
      </c>
      <c r="C107" s="326">
        <v>9.719999999999999</v>
      </c>
      <c r="D107" s="329">
        <f t="shared" si="13"/>
        <v>0.14285714285714296</v>
      </c>
      <c r="E107" s="326">
        <v>8.1</v>
      </c>
      <c r="F107" s="329">
        <f t="shared" si="14"/>
        <v>0.28571428571428575</v>
      </c>
      <c r="G107" s="327"/>
      <c r="H107" s="328"/>
      <c r="I107" s="328"/>
      <c r="J107" s="328"/>
      <c r="K107" s="328"/>
    </row>
    <row r="108" spans="1:11" ht="15.75">
      <c r="A108" s="156" t="s">
        <v>232</v>
      </c>
      <c r="B108" s="327">
        <v>15.875999999999998</v>
      </c>
      <c r="C108" s="326">
        <v>13.607999999999999</v>
      </c>
      <c r="D108" s="329">
        <f t="shared" si="13"/>
        <v>0.14285714285714282</v>
      </c>
      <c r="E108" s="326">
        <v>11.34</v>
      </c>
      <c r="F108" s="329">
        <f t="shared" si="14"/>
        <v>0.28571428571428564</v>
      </c>
      <c r="G108" s="327"/>
      <c r="H108" s="328"/>
      <c r="I108" s="328"/>
      <c r="J108" s="328"/>
      <c r="K108" s="328"/>
    </row>
    <row r="109" spans="1:11" ht="15.75">
      <c r="A109" s="156" t="s">
        <v>233</v>
      </c>
      <c r="B109" s="327">
        <v>13.607999999999999</v>
      </c>
      <c r="C109" s="326">
        <v>11.664</v>
      </c>
      <c r="D109" s="329">
        <f t="shared" si="13"/>
        <v>0.1428571428571428</v>
      </c>
      <c r="E109" s="326">
        <v>9.72</v>
      </c>
      <c r="F109" s="329">
        <f t="shared" si="14"/>
        <v>0.2857142857142856</v>
      </c>
      <c r="G109" s="327"/>
      <c r="H109" s="328"/>
      <c r="I109" s="328"/>
      <c r="J109" s="328"/>
      <c r="K109" s="328"/>
    </row>
    <row r="110" spans="1:11" ht="15.75">
      <c r="A110" s="156" t="s">
        <v>234</v>
      </c>
      <c r="B110" s="327">
        <v>22.68</v>
      </c>
      <c r="C110" s="326">
        <v>19.439999999999998</v>
      </c>
      <c r="D110" s="329">
        <f t="shared" si="13"/>
        <v>0.14285714285714296</v>
      </c>
      <c r="E110" s="326">
        <v>16.2</v>
      </c>
      <c r="F110" s="329">
        <f t="shared" si="14"/>
        <v>0.28571428571428575</v>
      </c>
      <c r="G110" s="327"/>
      <c r="H110" s="328"/>
      <c r="I110" s="328"/>
      <c r="J110" s="328"/>
      <c r="K110" s="328"/>
    </row>
    <row r="111" spans="1:11" ht="15.75">
      <c r="A111" s="156" t="s">
        <v>235</v>
      </c>
      <c r="B111" s="327">
        <v>22.68</v>
      </c>
      <c r="C111" s="326">
        <v>19.439999999999998</v>
      </c>
      <c r="D111" s="329">
        <f t="shared" si="13"/>
        <v>0.14285714285714296</v>
      </c>
      <c r="E111" s="326">
        <v>16.2</v>
      </c>
      <c r="F111" s="329">
        <f t="shared" si="14"/>
        <v>0.28571428571428575</v>
      </c>
      <c r="G111" s="327"/>
      <c r="H111" s="328"/>
      <c r="I111" s="328"/>
      <c r="J111" s="328"/>
      <c r="K111" s="328"/>
    </row>
    <row r="112" spans="1:11" ht="15.75">
      <c r="A112" s="205" t="s">
        <v>236</v>
      </c>
      <c r="B112" s="327">
        <v>19.278</v>
      </c>
      <c r="C112" s="326">
        <v>16.524</v>
      </c>
      <c r="D112" s="329">
        <f t="shared" si="13"/>
        <v>0.14285714285714274</v>
      </c>
      <c r="E112" s="326">
        <v>13.77</v>
      </c>
      <c r="F112" s="329">
        <f t="shared" si="14"/>
        <v>0.2857142857142857</v>
      </c>
      <c r="G112" s="327"/>
      <c r="H112" s="328"/>
      <c r="I112" s="328"/>
      <c r="J112" s="328"/>
      <c r="K112" s="328"/>
    </row>
    <row r="113" spans="1:11" ht="15.75">
      <c r="A113" s="205"/>
      <c r="B113" s="327">
        <v>29.483999999999998</v>
      </c>
      <c r="C113" s="326">
        <v>25.272</v>
      </c>
      <c r="D113" s="329">
        <f t="shared" si="13"/>
        <v>0.14285714285714285</v>
      </c>
      <c r="E113" s="326">
        <v>21.060000000000002</v>
      </c>
      <c r="F113" s="329">
        <f t="shared" si="14"/>
        <v>0.2857142857142856</v>
      </c>
      <c r="G113" s="327"/>
      <c r="H113" s="328"/>
      <c r="I113" s="328"/>
      <c r="J113" s="328"/>
      <c r="K113" s="328"/>
    </row>
    <row r="114" spans="1:11" ht="15.75">
      <c r="A114" s="205"/>
      <c r="B114" s="327">
        <v>37.422</v>
      </c>
      <c r="C114" s="326">
        <v>32.076</v>
      </c>
      <c r="D114" s="329">
        <f t="shared" si="13"/>
        <v>0.14285714285714277</v>
      </c>
      <c r="E114" s="326">
        <v>26.73</v>
      </c>
      <c r="F114" s="329">
        <f t="shared" si="14"/>
        <v>0.28571428571428564</v>
      </c>
      <c r="G114" s="327"/>
      <c r="H114" s="328"/>
      <c r="I114" s="328"/>
      <c r="J114" s="328"/>
      <c r="K114" s="328"/>
    </row>
    <row r="115" spans="1:11" ht="15.75">
      <c r="A115" s="156" t="s">
        <v>237</v>
      </c>
      <c r="B115" s="327">
        <v>31.751999999999995</v>
      </c>
      <c r="C115" s="326">
        <v>27.215999999999998</v>
      </c>
      <c r="D115" s="329">
        <f t="shared" si="13"/>
        <v>0.14285714285714282</v>
      </c>
      <c r="E115" s="326">
        <v>22.68</v>
      </c>
      <c r="F115" s="329">
        <f t="shared" si="14"/>
        <v>0.28571428571428564</v>
      </c>
      <c r="G115" s="327"/>
      <c r="H115" s="328"/>
      <c r="I115" s="328"/>
      <c r="J115" s="328"/>
      <c r="K115" s="328"/>
    </row>
    <row r="116" spans="1:11" ht="15.75">
      <c r="A116" s="156" t="s">
        <v>238</v>
      </c>
      <c r="B116" s="327">
        <v>30.617999999999995</v>
      </c>
      <c r="C116" s="326">
        <v>26.244</v>
      </c>
      <c r="D116" s="329">
        <f t="shared" si="13"/>
        <v>0.14285714285714274</v>
      </c>
      <c r="E116" s="326">
        <v>21.87</v>
      </c>
      <c r="F116" s="329">
        <f t="shared" si="14"/>
        <v>0.2857142857142856</v>
      </c>
      <c r="G116" s="327"/>
      <c r="H116" s="328"/>
      <c r="I116" s="328"/>
      <c r="J116" s="328"/>
      <c r="K116" s="328"/>
    </row>
    <row r="117" spans="1:11" ht="15.75">
      <c r="A117" s="157"/>
      <c r="B117" s="336" t="s">
        <v>239</v>
      </c>
      <c r="C117" s="336"/>
      <c r="D117" s="336"/>
      <c r="E117" s="327"/>
      <c r="F117" s="327"/>
      <c r="G117" s="327"/>
      <c r="H117" s="328"/>
      <c r="I117" s="328"/>
      <c r="J117" s="328"/>
      <c r="K117" s="328"/>
    </row>
    <row r="118" spans="1:11" ht="15.75">
      <c r="A118" s="205" t="s">
        <v>240</v>
      </c>
      <c r="B118" s="337">
        <v>11.642399999999999</v>
      </c>
      <c r="C118" s="337"/>
      <c r="D118" s="337"/>
      <c r="E118" s="327"/>
      <c r="F118" s="327"/>
      <c r="G118" s="327"/>
      <c r="H118" s="328"/>
      <c r="I118" s="328"/>
      <c r="J118" s="328"/>
      <c r="K118" s="328"/>
    </row>
    <row r="119" spans="1:11" ht="15.75">
      <c r="A119" s="205"/>
      <c r="B119" s="337">
        <v>10.584</v>
      </c>
      <c r="C119" s="337"/>
      <c r="D119" s="337"/>
      <c r="E119" s="327"/>
      <c r="F119" s="327"/>
      <c r="G119" s="327"/>
      <c r="H119" s="328"/>
      <c r="I119" s="328"/>
      <c r="J119" s="328"/>
      <c r="K119" s="328"/>
    </row>
    <row r="120" spans="1:11" ht="15.75">
      <c r="A120" s="205"/>
      <c r="B120" s="337">
        <v>9.525599999999997</v>
      </c>
      <c r="C120" s="337"/>
      <c r="D120" s="337"/>
      <c r="E120" s="327"/>
      <c r="F120" s="327"/>
      <c r="G120" s="327"/>
      <c r="H120" s="328"/>
      <c r="I120" s="328"/>
      <c r="J120" s="328"/>
      <c r="K120" s="328"/>
    </row>
    <row r="121" spans="1:11" ht="15.75">
      <c r="A121" s="157"/>
      <c r="B121" s="336" t="s">
        <v>241</v>
      </c>
      <c r="C121" s="336"/>
      <c r="D121" s="336"/>
      <c r="E121" s="327"/>
      <c r="F121" s="327"/>
      <c r="G121" s="327"/>
      <c r="H121" s="328"/>
      <c r="I121" s="328"/>
      <c r="J121" s="328"/>
      <c r="K121" s="328"/>
    </row>
    <row r="122" spans="1:11" ht="15.75">
      <c r="A122" s="156" t="s">
        <v>242</v>
      </c>
      <c r="B122" s="337">
        <v>10.205999999999998</v>
      </c>
      <c r="C122" s="337"/>
      <c r="D122" s="337"/>
      <c r="E122" s="327"/>
      <c r="F122" s="327"/>
      <c r="G122" s="327"/>
      <c r="H122" s="328"/>
      <c r="I122" s="328"/>
      <c r="J122" s="328"/>
      <c r="K122" s="328"/>
    </row>
    <row r="123" spans="1:11" ht="15.75">
      <c r="A123" s="156" t="s">
        <v>243</v>
      </c>
      <c r="B123" s="337">
        <v>14.741999999999999</v>
      </c>
      <c r="C123" s="337"/>
      <c r="D123" s="337"/>
      <c r="E123" s="327"/>
      <c r="F123" s="327"/>
      <c r="G123" s="327"/>
      <c r="H123" s="328"/>
      <c r="I123" s="328"/>
      <c r="J123" s="328"/>
      <c r="K123" s="328"/>
    </row>
    <row r="124" spans="1:11" ht="15.75">
      <c r="A124" s="157"/>
      <c r="B124" s="336" t="s">
        <v>244</v>
      </c>
      <c r="C124" s="336"/>
      <c r="D124" s="336"/>
      <c r="E124" s="327"/>
      <c r="F124" s="327"/>
      <c r="G124" s="327"/>
      <c r="H124" s="328"/>
      <c r="I124" s="328"/>
      <c r="J124" s="328"/>
      <c r="K124" s="328"/>
    </row>
    <row r="125" spans="1:11" ht="15.75">
      <c r="A125" s="204" t="s">
        <v>245</v>
      </c>
      <c r="B125" s="337">
        <v>10.584</v>
      </c>
      <c r="C125" s="337"/>
      <c r="D125" s="337"/>
      <c r="E125" s="327"/>
      <c r="F125" s="327"/>
      <c r="G125" s="327"/>
      <c r="H125" s="328"/>
      <c r="I125" s="328"/>
      <c r="J125" s="328"/>
      <c r="K125" s="328"/>
    </row>
    <row r="126" spans="1:11" ht="15.75">
      <c r="A126" s="204"/>
      <c r="B126" s="337">
        <v>9.525599999999997</v>
      </c>
      <c r="C126" s="337"/>
      <c r="D126" s="337"/>
      <c r="E126" s="327"/>
      <c r="F126" s="327"/>
      <c r="G126" s="327"/>
      <c r="H126" s="328"/>
      <c r="I126" s="328"/>
      <c r="J126" s="328"/>
      <c r="K126" s="328"/>
    </row>
    <row r="127" spans="1:11" ht="15.75">
      <c r="A127" s="204"/>
      <c r="B127" s="337">
        <v>8.4672</v>
      </c>
      <c r="C127" s="337"/>
      <c r="D127" s="337"/>
      <c r="E127" s="327"/>
      <c r="F127" s="327"/>
      <c r="G127" s="327"/>
      <c r="H127" s="328"/>
      <c r="I127" s="328"/>
      <c r="J127" s="328"/>
      <c r="K127" s="328"/>
    </row>
    <row r="128" ht="15.75">
      <c r="A128" s="323"/>
    </row>
    <row r="129" ht="15.75">
      <c r="A129" s="323"/>
    </row>
    <row r="130" ht="15.75">
      <c r="A130" s="323"/>
    </row>
    <row r="131" ht="15.75">
      <c r="A131" s="323"/>
    </row>
    <row r="132" ht="15.75">
      <c r="A132" s="323"/>
    </row>
    <row r="133" ht="15.75">
      <c r="A133" s="323"/>
    </row>
    <row r="134" ht="15.75">
      <c r="A134" s="323"/>
    </row>
    <row r="135" ht="15.75">
      <c r="A135" s="323"/>
    </row>
    <row r="136" ht="15.75">
      <c r="A136" s="323"/>
    </row>
    <row r="137" ht="15.75">
      <c r="A137" s="323"/>
    </row>
    <row r="138" ht="15.75">
      <c r="A138" s="323"/>
    </row>
  </sheetData>
  <sheetProtection selectLockedCells="1" selectUnlockedCells="1"/>
  <mergeCells count="14">
    <mergeCell ref="A112:A114"/>
    <mergeCell ref="B117:D117"/>
    <mergeCell ref="A118:A120"/>
    <mergeCell ref="B118:D118"/>
    <mergeCell ref="B119:D119"/>
    <mergeCell ref="B120:D120"/>
    <mergeCell ref="B121:D121"/>
    <mergeCell ref="B122:D122"/>
    <mergeCell ref="B123:D123"/>
    <mergeCell ref="B124:D124"/>
    <mergeCell ref="A125:A127"/>
    <mergeCell ref="B125:D125"/>
    <mergeCell ref="B126:D126"/>
    <mergeCell ref="B127:D127"/>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User</cp:lastModifiedBy>
  <cp:lastPrinted>2018-01-19T10:22:53Z</cp:lastPrinted>
  <dcterms:created xsi:type="dcterms:W3CDTF">2018-01-03T11:07:20Z</dcterms:created>
  <dcterms:modified xsi:type="dcterms:W3CDTF">2018-01-19T14:15:18Z</dcterms:modified>
  <cp:category/>
  <cp:version/>
  <cp:contentType/>
  <cp:contentStatus/>
</cp:coreProperties>
</file>